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 activeTab="1"/>
  </bookViews>
  <sheets>
    <sheet name="2018" sheetId="1" r:id="rId1"/>
    <sheet name="2019" sheetId="2" r:id="rId2"/>
  </sheets>
  <calcPr calcId="124519"/>
</workbook>
</file>

<file path=xl/calcChain.xml><?xml version="1.0" encoding="utf-8"?>
<calcChain xmlns="http://schemas.openxmlformats.org/spreadsheetml/2006/main">
  <c r="F55" i="2"/>
  <c r="H50"/>
  <c r="E49"/>
  <c r="C49" s="1"/>
  <c r="E48"/>
  <c r="C48"/>
  <c r="E47"/>
  <c r="E46"/>
  <c r="C46"/>
  <c r="E45"/>
  <c r="C45"/>
  <c r="E44"/>
  <c r="C44" s="1"/>
  <c r="F43"/>
  <c r="E43"/>
  <c r="C43"/>
  <c r="E42"/>
  <c r="C42" s="1"/>
  <c r="F41"/>
  <c r="E41" s="1"/>
  <c r="C41"/>
  <c r="F40"/>
  <c r="E40"/>
  <c r="C40"/>
  <c r="F39"/>
  <c r="E39" s="1"/>
  <c r="C39"/>
  <c r="E38"/>
  <c r="C38"/>
  <c r="F37"/>
  <c r="E37"/>
  <c r="C37"/>
  <c r="E36"/>
  <c r="C36"/>
  <c r="E35"/>
  <c r="C35" s="1"/>
  <c r="E34"/>
  <c r="C34" s="1"/>
  <c r="E33"/>
  <c r="C33"/>
  <c r="E32"/>
  <c r="C32" s="1"/>
  <c r="E31"/>
  <c r="E30"/>
  <c r="C30" s="1"/>
  <c r="E29"/>
  <c r="C29"/>
  <c r="F28"/>
  <c r="E28" s="1"/>
  <c r="C28"/>
  <c r="E27"/>
  <c r="C27"/>
  <c r="E26"/>
  <c r="C26" s="1"/>
  <c r="E25"/>
  <c r="C25"/>
  <c r="E24"/>
  <c r="C24" s="1"/>
  <c r="F23"/>
  <c r="E23" s="1"/>
  <c r="C23"/>
  <c r="F22"/>
  <c r="E22"/>
  <c r="C22"/>
  <c r="E21"/>
  <c r="C21"/>
  <c r="F20"/>
  <c r="E20" s="1"/>
  <c r="C20"/>
  <c r="E19"/>
  <c r="C19"/>
  <c r="E18"/>
  <c r="F17"/>
  <c r="E17" s="1"/>
  <c r="C17"/>
  <c r="E16"/>
  <c r="E15"/>
  <c r="C15"/>
  <c r="E14"/>
  <c r="E13"/>
  <c r="E12"/>
  <c r="E11"/>
  <c r="C11"/>
  <c r="F10"/>
  <c r="E10" s="1"/>
  <c r="C10"/>
  <c r="F9"/>
  <c r="F50" s="1"/>
  <c r="C9"/>
  <c r="E55" i="1"/>
  <c r="F55" s="1"/>
  <c r="F47"/>
  <c r="E47"/>
  <c r="C47"/>
  <c r="E45"/>
  <c r="E50" s="1"/>
  <c r="F50" s="1"/>
  <c r="C45"/>
  <c r="C43"/>
  <c r="C39"/>
  <c r="C23"/>
  <c r="C22"/>
  <c r="C21"/>
  <c r="C20"/>
  <c r="C19"/>
  <c r="C50" s="1"/>
  <c r="C50" i="2" l="1"/>
  <c r="F45" i="1"/>
  <c r="E9" i="2"/>
  <c r="E50" s="1"/>
</calcChain>
</file>

<file path=xl/sharedStrings.xml><?xml version="1.0" encoding="utf-8"?>
<sst xmlns="http://schemas.openxmlformats.org/spreadsheetml/2006/main" count="182" uniqueCount="90">
  <si>
    <t>Príloha č. 1</t>
  </si>
  <si>
    <t xml:space="preserve">Gréckokatolícka eparchiálna charita, Dominikánske námestie 2/A, 04001 Košice                                                                               (zákon č. 448/2008 Z.z. a 305/2005 Z.z.  v platnom znení) </t>
  </si>
  <si>
    <t>Strana 1/2</t>
  </si>
  <si>
    <t>IČO: 35539488</t>
  </si>
  <si>
    <r>
      <t xml:space="preserve">Číslo účtu,  na ktorý je poskytovaný finančný príspevok: </t>
    </r>
    <r>
      <rPr>
        <b/>
        <sz val="8"/>
        <rFont val="Times New Roman"/>
      </rPr>
      <t>SK8802000000003830383251</t>
    </r>
  </si>
  <si>
    <t xml:space="preserve">B e ž n é   v ý d a v k y ,   z toho: </t>
  </si>
  <si>
    <t xml:space="preserve">Čerpanie bežných  výdavkov </t>
  </si>
  <si>
    <t>Celkom za organizáciu</t>
  </si>
  <si>
    <t>Výdavky                  z  verejných zdrojov</t>
  </si>
  <si>
    <t>Finančný príspevok z KSK</t>
  </si>
  <si>
    <t>k  31. 12. 2018</t>
  </si>
  <si>
    <t>(všetky zdroje)</t>
  </si>
  <si>
    <t>(zák.523/2004Z.z., §2), okrem FP          z KSK</t>
  </si>
  <si>
    <t>Spolu</t>
  </si>
  <si>
    <t xml:space="preserve"> podľa jednotlivých druhov služieb  (ďalšie služby - pokračovanie dať                  do ďalšej prílohy č. 1)</t>
  </si>
  <si>
    <t>1.</t>
  </si>
  <si>
    <t>Spotreba materiálu</t>
  </si>
  <si>
    <t>Interiérové vybavenie</t>
  </si>
  <si>
    <t>Výpočtová technika</t>
  </si>
  <si>
    <t>Telekomunikačná technika</t>
  </si>
  <si>
    <t>Prevádzkové stroje, prístroje a zariadenia</t>
  </si>
  <si>
    <t>Špeciálne stroje, prístroje a zariadenia</t>
  </si>
  <si>
    <t>Špeciálny materiál</t>
  </si>
  <si>
    <t>Knihy, časopisy, noviny, učebnice</t>
  </si>
  <si>
    <t>Pracovné odevy, obuv a prac. pomôcky</t>
  </si>
  <si>
    <t>Potraviny</t>
  </si>
  <si>
    <t>Palivá ako zdroj energie</t>
  </si>
  <si>
    <t>Pohonné hmoty, motorové oleje a mazadlá</t>
  </si>
  <si>
    <t>Kancelárske potreby</t>
  </si>
  <si>
    <t>Autodiely a náhradné diely</t>
  </si>
  <si>
    <t>Materiál na upratovanie, čistenie, dezinfekciu</t>
  </si>
  <si>
    <t>Ostatná spotreba materiálu</t>
  </si>
  <si>
    <t>2.</t>
  </si>
  <si>
    <t>Spotreba energie</t>
  </si>
  <si>
    <t>Elektrická energia</t>
  </si>
  <si>
    <t>Tepelná energia</t>
  </si>
  <si>
    <t>Zemný plyn</t>
  </si>
  <si>
    <t>Voda</t>
  </si>
  <si>
    <t>3.</t>
  </si>
  <si>
    <t>Opravy a udržiavanie (OaÚ)</t>
  </si>
  <si>
    <t>Bežná OaU budov, objektov al. ich časti</t>
  </si>
  <si>
    <t>Ostatná bežná OaU</t>
  </si>
  <si>
    <t>4.</t>
  </si>
  <si>
    <t xml:space="preserve">Cestovné </t>
  </si>
  <si>
    <t>Cestovné – tuzemské</t>
  </si>
  <si>
    <t>5.</t>
  </si>
  <si>
    <t>Ostatné služby</t>
  </si>
  <si>
    <t>Školenie, kurzy, porady, konferencie, konkurzy, súťaže</t>
  </si>
  <si>
    <t>Nájomné budov, objektov, alebo ich častí</t>
  </si>
  <si>
    <t>Dopravné, parkovné, dialničné známky</t>
  </si>
  <si>
    <t>Telefóny, mobily, internet, fax</t>
  </si>
  <si>
    <t>Poštovné a ostatné výdavky na spoje</t>
  </si>
  <si>
    <t>Stočné</t>
  </si>
  <si>
    <t>Likvidácia odpadu, upratovanie, deratizácia a pod.</t>
  </si>
  <si>
    <t>Stráženie a ochrana objektov</t>
  </si>
  <si>
    <t>Iné ostatné služby</t>
  </si>
  <si>
    <t>6.</t>
  </si>
  <si>
    <t>Mzdové náklady</t>
  </si>
  <si>
    <t>Mzdové náklady – tarif. a základný plat, náhrady, príplatky, doplatky</t>
  </si>
  <si>
    <t>Mzdové náklady – odmeny</t>
  </si>
  <si>
    <t>7.</t>
  </si>
  <si>
    <t>Zákonné sociálne poistenie a sociálne náklady (odstupné, odchodné, prídel do SF, náhrady pri PN)</t>
  </si>
  <si>
    <t>8.</t>
  </si>
  <si>
    <t>Dane a poplatky</t>
  </si>
  <si>
    <t>9.</t>
  </si>
  <si>
    <t>Ostatné výdavky</t>
  </si>
  <si>
    <t xml:space="preserve">Čerpanie spolu,  vrátane výnimky z časového použitia rozpočtových prostriedkov (ČPRP) - maximálne do výšky účtovného stavu </t>
  </si>
  <si>
    <t>Strana 2/2</t>
  </si>
  <si>
    <t>Poskytnutý finančný príspevok (FP) k 31. 12. 2018 - účtovný stav</t>
  </si>
  <si>
    <t>X</t>
  </si>
  <si>
    <t>Výška FP k vráteniu za rok 2018 na základe tohto finančného čerpania (vrátenie v roku 2019)</t>
  </si>
  <si>
    <t>Stav účtu k 31. 12. 2018 (viď výpis  z účtu)</t>
  </si>
  <si>
    <t>v tom:</t>
  </si>
  <si>
    <t xml:space="preserve">          úroky</t>
  </si>
  <si>
    <t xml:space="preserve">          nevyčerpaný finančný príspevok</t>
  </si>
  <si>
    <t xml:space="preserve">          vlastné prostriedky</t>
  </si>
  <si>
    <t xml:space="preserve">          finančné prostriedky v rámci SVČP</t>
  </si>
  <si>
    <t>Schválená výška výnimky  z  ČPRP</t>
  </si>
  <si>
    <t>Vyčerpaná výška FP na základe schválenej vynimky z ČPRP</t>
  </si>
  <si>
    <t>Stav účtu k 09. 01. 2019</t>
  </si>
  <si>
    <t>Stručný komentár:</t>
  </si>
  <si>
    <t>Vypracoval: (Meno, priezvisko, funkcia, podpis , telefonický kontakt)</t>
  </si>
  <si>
    <t>Štefánia Čepová, ekonóm, 0903982959</t>
  </si>
  <si>
    <t>Schválil:  (Meno, priezvisko, funkcia, podpis, pečiatka, telefonicky kontakt)</t>
  </si>
  <si>
    <t>Anna Ivanková, vedúca, 0911711357</t>
  </si>
  <si>
    <r>
      <t xml:space="preserve">Číslo účtu,  na ktorý je poskytovaný finančný príspevok: </t>
    </r>
    <r>
      <rPr>
        <b/>
        <sz val="8"/>
        <rFont val="Times New Roman"/>
      </rPr>
      <t>SK8802000000003830383251</t>
    </r>
  </si>
  <si>
    <t>k  31. 12. 2019</t>
  </si>
  <si>
    <t>Poskytnutý finančný príspevok (FP) k 31. 12. 2019 - účtovný stav</t>
  </si>
  <si>
    <t>Stav účtu k 31. 12. 2019 (viď výpis  z účtu)</t>
  </si>
  <si>
    <t>Stav účtu k 10.01.2020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</si>
</sst>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b/>
      <sz val="8"/>
      <color rgb="FFFF0000"/>
      <name val="Times New Roman"/>
    </font>
    <font>
      <sz val="10"/>
      <name val="Times New Roman"/>
    </font>
    <font>
      <b/>
      <sz val="10"/>
      <color rgb="FF000000"/>
      <name val="Times New Roman"/>
    </font>
    <font>
      <sz val="10"/>
      <name val="Arial"/>
    </font>
    <font>
      <b/>
      <sz val="10"/>
      <name val="Times New Roman"/>
    </font>
    <font>
      <sz val="10"/>
      <name val="Arial"/>
    </font>
    <font>
      <b/>
      <sz val="9"/>
      <name val="Times New Roman"/>
    </font>
    <font>
      <b/>
      <sz val="11"/>
      <name val="Times New Roman"/>
    </font>
    <font>
      <b/>
      <sz val="8"/>
      <name val="Arial"/>
    </font>
    <font>
      <b/>
      <sz val="8"/>
      <name val="Times New Roman"/>
    </font>
    <font>
      <sz val="8"/>
      <name val="Arial"/>
    </font>
    <font>
      <sz val="8"/>
      <color rgb="FF000000"/>
      <name val="Arial"/>
    </font>
    <font>
      <sz val="9"/>
      <name val="Times New Roman"/>
    </font>
    <font>
      <sz val="8"/>
      <name val="Times New Roman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2" fillId="0" borderId="20" xfId="0" applyFont="1" applyBorder="1" applyAlignment="1"/>
    <xf numFmtId="0" fontId="2" fillId="0" borderId="22" xfId="0" applyFont="1" applyBorder="1" applyAlignment="1"/>
    <xf numFmtId="0" fontId="12" fillId="0" borderId="0" xfId="0" applyFont="1" applyAlignment="1">
      <alignment wrapText="1"/>
    </xf>
    <xf numFmtId="0" fontId="5" fillId="0" borderId="23" xfId="0" applyFont="1" applyBorder="1" applyAlignment="1">
      <alignment wrapText="1"/>
    </xf>
    <xf numFmtId="0" fontId="2" fillId="0" borderId="17" xfId="0" applyFont="1" applyBorder="1" applyAlignment="1"/>
    <xf numFmtId="0" fontId="2" fillId="0" borderId="17" xfId="0" applyFont="1" applyBorder="1" applyAlignment="1">
      <alignment horizontal="right"/>
    </xf>
    <xf numFmtId="0" fontId="2" fillId="0" borderId="24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/>
    <xf numFmtId="0" fontId="2" fillId="0" borderId="23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/>
    <xf numFmtId="0" fontId="7" fillId="0" borderId="23" xfId="0" applyFont="1" applyBorder="1" applyAlignment="1">
      <alignment horizontal="center"/>
    </xf>
    <xf numFmtId="0" fontId="13" fillId="0" borderId="23" xfId="0" applyFont="1" applyBorder="1" applyAlignment="1"/>
    <xf numFmtId="0" fontId="2" fillId="0" borderId="17" xfId="0" applyFont="1" applyBorder="1" applyAlignment="1">
      <alignment wrapText="1"/>
    </xf>
    <xf numFmtId="0" fontId="7" fillId="0" borderId="23" xfId="0" applyFont="1" applyBorder="1" applyAlignment="1"/>
    <xf numFmtId="0" fontId="14" fillId="0" borderId="23" xfId="0" applyFont="1" applyBorder="1" applyAlignment="1"/>
    <xf numFmtId="0" fontId="6" fillId="0" borderId="17" xfId="0" applyFont="1" applyBorder="1" applyAlignment="1"/>
    <xf numFmtId="0" fontId="2" fillId="0" borderId="23" xfId="0" applyFont="1" applyBorder="1" applyAlignment="1"/>
    <xf numFmtId="0" fontId="7" fillId="0" borderId="17" xfId="0" applyFont="1" applyBorder="1" applyAlignment="1">
      <alignment wrapText="1"/>
    </xf>
    <xf numFmtId="0" fontId="2" fillId="0" borderId="17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/>
    <xf numFmtId="0" fontId="2" fillId="0" borderId="26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/>
    <xf numFmtId="4" fontId="2" fillId="0" borderId="30" xfId="0" applyNumberFormat="1" applyFont="1" applyBorder="1" applyAlignment="1">
      <alignment horizontal="right"/>
    </xf>
    <xf numFmtId="4" fontId="2" fillId="0" borderId="17" xfId="0" applyNumberFormat="1" applyFont="1" applyBorder="1" applyAlignment="1"/>
    <xf numFmtId="4" fontId="2" fillId="0" borderId="30" xfId="0" applyNumberFormat="1" applyFont="1" applyBorder="1" applyAlignment="1"/>
    <xf numFmtId="4" fontId="2" fillId="0" borderId="31" xfId="0" applyNumberFormat="1" applyFont="1" applyBorder="1" applyAlignment="1"/>
    <xf numFmtId="0" fontId="4" fillId="0" borderId="0" xfId="0" applyFont="1" applyAlignment="1"/>
    <xf numFmtId="0" fontId="1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/>
    <xf numFmtId="4" fontId="2" fillId="0" borderId="0" xfId="0" applyNumberFormat="1" applyFont="1" applyAlignment="1"/>
    <xf numFmtId="0" fontId="5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4" fontId="13" fillId="0" borderId="30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0" fontId="2" fillId="0" borderId="46" xfId="0" applyFont="1" applyBorder="1" applyAlignment="1"/>
    <xf numFmtId="0" fontId="2" fillId="0" borderId="30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4" fontId="13" fillId="0" borderId="48" xfId="0" applyNumberFormat="1" applyFont="1" applyBorder="1" applyAlignment="1">
      <alignment horizontal="right"/>
    </xf>
    <xf numFmtId="0" fontId="14" fillId="0" borderId="0" xfId="0" applyFont="1" applyAlignment="1"/>
    <xf numFmtId="0" fontId="2" fillId="0" borderId="0" xfId="0" applyFont="1" applyAlignment="1"/>
    <xf numFmtId="4" fontId="13" fillId="0" borderId="24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/>
    <xf numFmtId="4" fontId="13" fillId="0" borderId="3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0" fontId="4" fillId="0" borderId="16" xfId="0" applyFont="1" applyBorder="1"/>
    <xf numFmtId="0" fontId="5" fillId="0" borderId="28" xfId="0" applyFont="1" applyBorder="1" applyAlignment="1">
      <alignment horizontal="left"/>
    </xf>
    <xf numFmtId="0" fontId="4" fillId="0" borderId="29" xfId="0" applyFont="1" applyBorder="1"/>
    <xf numFmtId="0" fontId="5" fillId="0" borderId="28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0" borderId="47" xfId="0" applyFont="1" applyBorder="1"/>
    <xf numFmtId="0" fontId="2" fillId="0" borderId="15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5" fillId="0" borderId="36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7" fillId="0" borderId="41" xfId="0" applyFont="1" applyBorder="1" applyAlignment="1">
      <alignment horizontal="center" wrapText="1"/>
    </xf>
    <xf numFmtId="0" fontId="4" fillId="0" borderId="38" xfId="0" applyFont="1" applyBorder="1"/>
    <xf numFmtId="0" fontId="4" fillId="0" borderId="39" xfId="0" applyFont="1" applyBorder="1"/>
    <xf numFmtId="0" fontId="13" fillId="0" borderId="42" xfId="0" applyFont="1" applyBorder="1" applyAlignment="1">
      <alignment horizontal="center" wrapText="1"/>
    </xf>
    <xf numFmtId="0" fontId="4" fillId="0" borderId="43" xfId="0" applyFont="1" applyBorder="1"/>
    <xf numFmtId="0" fontId="4" fillId="0" borderId="44" xfId="0" applyFont="1" applyBorder="1"/>
    <xf numFmtId="0" fontId="5" fillId="0" borderId="42" xfId="0" applyFont="1" applyBorder="1" applyAlignment="1">
      <alignment horizontal="left" wrapText="1"/>
    </xf>
    <xf numFmtId="0" fontId="4" fillId="0" borderId="21" xfId="0" applyFont="1" applyBorder="1"/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7" fillId="0" borderId="14" xfId="0" applyFont="1" applyBorder="1" applyAlignment="1">
      <alignment horizontal="center" wrapText="1"/>
    </xf>
    <xf numFmtId="0" fontId="4" fillId="0" borderId="1" xfId="0" applyFont="1" applyBorder="1"/>
    <xf numFmtId="0" fontId="2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2"/>
  <sheetViews>
    <sheetView workbookViewId="0">
      <selection sqref="A1:G1"/>
    </sheetView>
  </sheetViews>
  <sheetFormatPr defaultColWidth="14.44140625" defaultRowHeight="15" customHeight="1"/>
  <cols>
    <col min="1" max="1" width="2.33203125" customWidth="1"/>
    <col min="2" max="2" width="34.6640625" customWidth="1"/>
    <col min="3" max="3" width="9.6640625" customWidth="1"/>
    <col min="4" max="4" width="11.6640625" customWidth="1"/>
    <col min="5" max="5" width="8.5546875" customWidth="1"/>
    <col min="6" max="6" width="9.6640625" customWidth="1"/>
    <col min="7" max="7" width="7.5546875" customWidth="1"/>
    <col min="8" max="8" width="11" customWidth="1"/>
    <col min="9" max="26" width="8" customWidth="1"/>
  </cols>
  <sheetData>
    <row r="1" spans="1:17" ht="12.75" customHeight="1">
      <c r="A1" s="133"/>
      <c r="B1" s="128"/>
      <c r="C1" s="128"/>
      <c r="D1" s="128"/>
      <c r="E1" s="128"/>
      <c r="F1" s="128"/>
      <c r="G1" s="128"/>
      <c r="H1" s="1" t="s">
        <v>0</v>
      </c>
    </row>
    <row r="2" spans="1:17" ht="27" customHeight="1">
      <c r="A2" s="134" t="s">
        <v>1</v>
      </c>
      <c r="B2" s="128"/>
      <c r="C2" s="128"/>
      <c r="D2" s="128"/>
      <c r="E2" s="128"/>
      <c r="F2" s="128"/>
      <c r="G2" s="130"/>
      <c r="H2" s="2" t="s">
        <v>2</v>
      </c>
      <c r="J2" s="3"/>
      <c r="K2" s="3"/>
      <c r="L2" s="3"/>
      <c r="M2" s="3"/>
      <c r="N2" s="3"/>
      <c r="O2" s="3"/>
      <c r="P2" s="3"/>
      <c r="Q2" s="3"/>
    </row>
    <row r="3" spans="1:17" ht="15" customHeight="1">
      <c r="A3" s="4" t="s">
        <v>3</v>
      </c>
      <c r="B3" s="5"/>
      <c r="C3" s="135" t="s">
        <v>4</v>
      </c>
      <c r="D3" s="114"/>
      <c r="E3" s="114"/>
      <c r="F3" s="114"/>
      <c r="G3" s="114"/>
      <c r="H3" s="115"/>
      <c r="J3" s="3"/>
      <c r="K3" s="3"/>
      <c r="L3" s="3"/>
      <c r="M3" s="3"/>
      <c r="N3" s="3"/>
      <c r="O3" s="3"/>
      <c r="P3" s="3"/>
      <c r="Q3" s="3"/>
    </row>
    <row r="4" spans="1:17" ht="13.5" customHeight="1">
      <c r="A4" s="6"/>
      <c r="B4" s="7"/>
      <c r="C4" s="136" t="s">
        <v>5</v>
      </c>
      <c r="D4" s="125"/>
      <c r="E4" s="125"/>
      <c r="F4" s="125"/>
      <c r="G4" s="125"/>
      <c r="H4" s="126"/>
      <c r="J4" s="3"/>
      <c r="K4" s="127"/>
      <c r="L4" s="128"/>
      <c r="M4" s="128"/>
      <c r="N4" s="128"/>
      <c r="O4" s="128"/>
      <c r="P4" s="128"/>
      <c r="Q4" s="128"/>
    </row>
    <row r="5" spans="1:17" ht="30" customHeight="1">
      <c r="A5" s="6"/>
      <c r="B5" s="9" t="s">
        <v>6</v>
      </c>
      <c r="C5" s="10" t="s">
        <v>7</v>
      </c>
      <c r="D5" s="11" t="s">
        <v>8</v>
      </c>
      <c r="E5" s="124" t="s">
        <v>9</v>
      </c>
      <c r="F5" s="125"/>
      <c r="G5" s="125"/>
      <c r="H5" s="126"/>
      <c r="I5" s="12"/>
      <c r="J5" s="12"/>
      <c r="K5" s="127"/>
      <c r="L5" s="128"/>
      <c r="M5" s="128"/>
      <c r="N5" s="128"/>
      <c r="O5" s="128"/>
      <c r="P5" s="128"/>
      <c r="Q5" s="128"/>
    </row>
    <row r="6" spans="1:17" ht="36.75" customHeight="1">
      <c r="A6" s="6"/>
      <c r="B6" s="13" t="s">
        <v>10</v>
      </c>
      <c r="C6" s="10" t="s">
        <v>11</v>
      </c>
      <c r="D6" s="11" t="s">
        <v>12</v>
      </c>
      <c r="E6" s="14" t="s">
        <v>13</v>
      </c>
      <c r="F6" s="129" t="s">
        <v>14</v>
      </c>
      <c r="G6" s="128"/>
      <c r="H6" s="130"/>
      <c r="I6" s="15"/>
      <c r="J6" s="15"/>
      <c r="K6" s="3"/>
      <c r="L6" s="15"/>
      <c r="M6" s="15"/>
      <c r="N6" s="15"/>
      <c r="O6" s="15"/>
      <c r="P6" s="15"/>
      <c r="Q6" s="3"/>
    </row>
    <row r="7" spans="1:17" ht="15" customHeight="1">
      <c r="A7" s="131"/>
      <c r="B7" s="125"/>
      <c r="C7" s="125"/>
      <c r="D7" s="105"/>
      <c r="E7" s="16"/>
      <c r="F7" s="8"/>
      <c r="G7" s="17"/>
      <c r="H7" s="18"/>
      <c r="I7" s="15"/>
      <c r="J7" s="15"/>
      <c r="K7" s="3"/>
      <c r="L7" s="15"/>
      <c r="M7" s="15"/>
      <c r="N7" s="15"/>
      <c r="O7" s="15"/>
      <c r="P7" s="15"/>
      <c r="Q7" s="3"/>
    </row>
    <row r="8" spans="1:17" ht="12.75" customHeight="1">
      <c r="A8" s="19" t="s">
        <v>15</v>
      </c>
      <c r="B8" s="20" t="s">
        <v>16</v>
      </c>
      <c r="C8" s="21"/>
      <c r="D8" s="22"/>
      <c r="E8" s="23"/>
      <c r="F8" s="23"/>
      <c r="G8" s="23"/>
      <c r="H8" s="24"/>
      <c r="J8" s="3"/>
      <c r="K8" s="3"/>
      <c r="L8" s="25"/>
      <c r="M8" s="15"/>
      <c r="N8" s="15"/>
      <c r="O8" s="15"/>
      <c r="P8" s="15"/>
      <c r="Q8" s="3"/>
    </row>
    <row r="9" spans="1:17" ht="12.75" customHeight="1">
      <c r="A9" s="26"/>
      <c r="B9" s="27" t="s">
        <v>17</v>
      </c>
      <c r="C9" s="28">
        <v>3154.87</v>
      </c>
      <c r="D9" s="27"/>
      <c r="E9" s="27">
        <v>3154.87</v>
      </c>
      <c r="F9" s="27">
        <v>3154.87</v>
      </c>
      <c r="G9" s="27"/>
      <c r="H9" s="29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0"/>
      <c r="B10" s="27" t="s">
        <v>18</v>
      </c>
      <c r="C10" s="28">
        <v>101.7</v>
      </c>
      <c r="D10" s="31"/>
      <c r="E10" s="27">
        <v>40.9</v>
      </c>
      <c r="F10" s="27">
        <v>40.9</v>
      </c>
      <c r="G10" s="27"/>
      <c r="H10" s="29"/>
    </row>
    <row r="11" spans="1:17" ht="12.75" customHeight="1">
      <c r="A11" s="32"/>
      <c r="B11" s="27" t="s">
        <v>19</v>
      </c>
      <c r="C11" s="28">
        <v>231.74</v>
      </c>
      <c r="D11" s="27"/>
      <c r="E11" s="27">
        <v>178.77</v>
      </c>
      <c r="F11" s="27">
        <v>178.77</v>
      </c>
      <c r="G11" s="27"/>
      <c r="H11" s="29"/>
    </row>
    <row r="12" spans="1:17" ht="12.75" customHeight="1">
      <c r="A12" s="32"/>
      <c r="B12" s="27" t="s">
        <v>20</v>
      </c>
      <c r="C12" s="33"/>
      <c r="D12" s="27"/>
      <c r="E12" s="27"/>
      <c r="F12" s="27"/>
      <c r="G12" s="27"/>
      <c r="H12" s="29"/>
    </row>
    <row r="13" spans="1:17" ht="12.75" customHeight="1">
      <c r="A13" s="32"/>
      <c r="B13" s="27" t="s">
        <v>21</v>
      </c>
      <c r="C13" s="28"/>
      <c r="D13" s="31"/>
      <c r="E13" s="27"/>
      <c r="F13" s="27"/>
      <c r="G13" s="27"/>
      <c r="H13" s="29"/>
    </row>
    <row r="14" spans="1:17" ht="12.75" customHeight="1">
      <c r="A14" s="32"/>
      <c r="B14" s="27" t="s">
        <v>22</v>
      </c>
      <c r="C14" s="3"/>
      <c r="D14" s="34"/>
      <c r="E14" s="27"/>
      <c r="F14" s="27"/>
      <c r="G14" s="27"/>
      <c r="H14" s="29"/>
    </row>
    <row r="15" spans="1:17" ht="12.75" customHeight="1">
      <c r="A15" s="32"/>
      <c r="B15" s="27" t="s">
        <v>23</v>
      </c>
      <c r="C15" s="28">
        <v>34</v>
      </c>
      <c r="D15" s="31"/>
      <c r="E15" s="27"/>
      <c r="F15" s="27"/>
      <c r="G15" s="27"/>
      <c r="H15" s="29"/>
    </row>
    <row r="16" spans="1:17" ht="12.75" customHeight="1">
      <c r="A16" s="30"/>
      <c r="B16" s="27" t="s">
        <v>24</v>
      </c>
      <c r="C16" s="33">
        <v>445.22</v>
      </c>
      <c r="D16" s="34"/>
      <c r="E16" s="27">
        <v>445.22</v>
      </c>
      <c r="F16" s="27">
        <v>445.22</v>
      </c>
      <c r="G16" s="27"/>
      <c r="H16" s="29"/>
    </row>
    <row r="17" spans="1:8" ht="12.75" customHeight="1">
      <c r="A17" s="32"/>
      <c r="B17" s="27" t="s">
        <v>25</v>
      </c>
      <c r="C17" s="28">
        <v>636.19000000000005</v>
      </c>
      <c r="D17" s="28"/>
      <c r="E17" s="27">
        <v>255.36</v>
      </c>
      <c r="F17" s="27">
        <v>255.36</v>
      </c>
      <c r="G17" s="27"/>
      <c r="H17" s="29"/>
    </row>
    <row r="18" spans="1:8" ht="12.75" customHeight="1">
      <c r="A18" s="32"/>
      <c r="B18" s="27" t="s">
        <v>26</v>
      </c>
      <c r="C18" s="35"/>
      <c r="D18" s="34"/>
      <c r="E18" s="27"/>
      <c r="F18" s="27"/>
      <c r="G18" s="27"/>
      <c r="H18" s="29"/>
    </row>
    <row r="19" spans="1:8" ht="12.75" customHeight="1">
      <c r="A19" s="32"/>
      <c r="B19" s="27" t="s">
        <v>27</v>
      </c>
      <c r="C19" s="28">
        <f>4798.63+801.97</f>
        <v>5600.6</v>
      </c>
      <c r="D19" s="36"/>
      <c r="E19" s="27">
        <v>80.19</v>
      </c>
      <c r="F19" s="27">
        <v>80.19</v>
      </c>
      <c r="G19" s="27"/>
      <c r="H19" s="29"/>
    </row>
    <row r="20" spans="1:8" ht="12.75" customHeight="1">
      <c r="A20" s="32"/>
      <c r="B20" s="27" t="s">
        <v>28</v>
      </c>
      <c r="C20" s="28">
        <f>415.95+44.79</f>
        <v>460.74</v>
      </c>
      <c r="D20" s="27"/>
      <c r="E20" s="37">
        <v>162.51</v>
      </c>
      <c r="F20" s="27">
        <v>162.51</v>
      </c>
      <c r="G20" s="27"/>
      <c r="H20" s="29"/>
    </row>
    <row r="21" spans="1:8" ht="12.75" customHeight="1">
      <c r="A21" s="30"/>
      <c r="B21" s="27" t="s">
        <v>29</v>
      </c>
      <c r="C21" s="28">
        <f>129.13+32.99</f>
        <v>162.12</v>
      </c>
      <c r="D21" s="36"/>
      <c r="E21" s="27"/>
      <c r="F21" s="27"/>
      <c r="G21" s="27"/>
      <c r="H21" s="29"/>
    </row>
    <row r="22" spans="1:8" ht="12.75" customHeight="1">
      <c r="A22" s="30"/>
      <c r="B22" s="27" t="s">
        <v>30</v>
      </c>
      <c r="C22" s="28">
        <f>442.16+2.69+71.25+27.58</f>
        <v>543.68000000000006</v>
      </c>
      <c r="D22" s="36"/>
      <c r="E22" s="27">
        <v>280.95</v>
      </c>
      <c r="F22" s="27">
        <v>280.95</v>
      </c>
      <c r="G22" s="27"/>
      <c r="H22" s="29"/>
    </row>
    <row r="23" spans="1:8" ht="12.75" customHeight="1">
      <c r="A23" s="30"/>
      <c r="B23" s="27" t="s">
        <v>31</v>
      </c>
      <c r="C23" s="28">
        <f>3449.261+48.83</f>
        <v>3498.0909999999999</v>
      </c>
      <c r="D23" s="27"/>
      <c r="E23" s="37">
        <v>2260.4499999999998</v>
      </c>
      <c r="F23" s="27">
        <v>2260.4499999999998</v>
      </c>
      <c r="G23" s="27"/>
      <c r="H23" s="29"/>
    </row>
    <row r="24" spans="1:8" ht="12.75" customHeight="1">
      <c r="A24" s="30" t="s">
        <v>32</v>
      </c>
      <c r="B24" s="31" t="s">
        <v>33</v>
      </c>
      <c r="C24" s="28"/>
      <c r="D24" s="3"/>
      <c r="E24" s="27"/>
      <c r="F24" s="27"/>
      <c r="G24" s="27"/>
      <c r="H24" s="29"/>
    </row>
    <row r="25" spans="1:8" ht="12.75" customHeight="1">
      <c r="A25" s="30"/>
      <c r="B25" s="27" t="s">
        <v>34</v>
      </c>
      <c r="C25" s="28">
        <v>2462.2800000000002</v>
      </c>
      <c r="D25" s="36"/>
      <c r="E25" s="27">
        <v>2356.89</v>
      </c>
      <c r="F25" s="27">
        <v>2356.89</v>
      </c>
      <c r="G25" s="27"/>
      <c r="H25" s="29"/>
    </row>
    <row r="26" spans="1:8" ht="12.75" customHeight="1">
      <c r="A26" s="30"/>
      <c r="B26" s="27" t="s">
        <v>35</v>
      </c>
      <c r="C26" s="28"/>
      <c r="D26" s="36"/>
      <c r="E26" s="27"/>
      <c r="F26" s="27"/>
      <c r="G26" s="27"/>
      <c r="H26" s="29"/>
    </row>
    <row r="27" spans="1:8" ht="12.75" customHeight="1">
      <c r="A27" s="30"/>
      <c r="B27" s="27" t="s">
        <v>36</v>
      </c>
      <c r="C27" s="28">
        <v>2877.68</v>
      </c>
      <c r="D27" s="36"/>
      <c r="E27" s="27">
        <v>2316</v>
      </c>
      <c r="F27" s="27">
        <v>2316</v>
      </c>
      <c r="G27" s="27"/>
      <c r="H27" s="29"/>
    </row>
    <row r="28" spans="1:8" ht="12.75" customHeight="1">
      <c r="A28" s="30"/>
      <c r="B28" s="27" t="s">
        <v>37</v>
      </c>
      <c r="C28" s="28">
        <v>1020.89</v>
      </c>
      <c r="D28" s="36"/>
      <c r="E28" s="27">
        <v>1006.48</v>
      </c>
      <c r="F28" s="27">
        <v>1006.48</v>
      </c>
      <c r="G28" s="27"/>
      <c r="H28" s="29"/>
    </row>
    <row r="29" spans="1:8" ht="12.75" customHeight="1">
      <c r="A29" s="30" t="s">
        <v>38</v>
      </c>
      <c r="B29" s="31" t="s">
        <v>39</v>
      </c>
      <c r="C29" s="28"/>
      <c r="D29" s="36"/>
      <c r="E29" s="27"/>
      <c r="F29" s="27"/>
      <c r="G29" s="27"/>
      <c r="H29" s="29"/>
    </row>
    <row r="30" spans="1:8" ht="12.75" customHeight="1">
      <c r="A30" s="32"/>
      <c r="B30" s="27" t="s">
        <v>40</v>
      </c>
      <c r="C30" s="28"/>
      <c r="D30" s="27"/>
      <c r="E30" s="3"/>
      <c r="F30" s="27"/>
      <c r="G30" s="27"/>
      <c r="H30" s="29"/>
    </row>
    <row r="31" spans="1:8" ht="12.75" customHeight="1">
      <c r="A31" s="32"/>
      <c r="B31" s="27" t="s">
        <v>41</v>
      </c>
      <c r="C31" s="28">
        <v>955.69</v>
      </c>
      <c r="D31" s="34"/>
      <c r="E31" s="27">
        <v>608.86</v>
      </c>
      <c r="F31" s="27">
        <v>608.86</v>
      </c>
      <c r="G31" s="27"/>
      <c r="H31" s="29"/>
    </row>
    <row r="32" spans="1:8" ht="12.75" customHeight="1">
      <c r="A32" s="38" t="s">
        <v>42</v>
      </c>
      <c r="B32" s="31" t="s">
        <v>43</v>
      </c>
      <c r="C32" s="28"/>
      <c r="D32" s="36"/>
      <c r="E32" s="27"/>
      <c r="F32" s="27"/>
      <c r="G32" s="27"/>
      <c r="H32" s="29"/>
    </row>
    <row r="33" spans="1:8" ht="12.75" customHeight="1">
      <c r="A33" s="38"/>
      <c r="B33" s="27" t="s">
        <v>44</v>
      </c>
      <c r="C33" s="28"/>
      <c r="D33" s="34"/>
      <c r="E33" s="27"/>
      <c r="F33" s="27"/>
      <c r="G33" s="27"/>
      <c r="H33" s="29"/>
    </row>
    <row r="34" spans="1:8" ht="12.75" customHeight="1">
      <c r="A34" s="30" t="s">
        <v>45</v>
      </c>
      <c r="B34" s="31" t="s">
        <v>46</v>
      </c>
      <c r="C34" s="28"/>
      <c r="D34" s="34"/>
      <c r="E34" s="27"/>
      <c r="F34" s="27"/>
      <c r="G34" s="27"/>
      <c r="H34" s="29"/>
    </row>
    <row r="35" spans="1:8" ht="25.5" customHeight="1">
      <c r="A35" s="39"/>
      <c r="B35" s="40" t="s">
        <v>47</v>
      </c>
      <c r="C35" s="28">
        <v>309</v>
      </c>
      <c r="D35" s="34"/>
      <c r="E35" s="27">
        <v>309</v>
      </c>
      <c r="F35" s="27">
        <v>309</v>
      </c>
      <c r="G35" s="27"/>
      <c r="H35" s="29"/>
    </row>
    <row r="36" spans="1:8" ht="12.75" customHeight="1">
      <c r="A36" s="41"/>
      <c r="B36" s="27" t="s">
        <v>48</v>
      </c>
      <c r="C36" s="28">
        <v>2257.7399999999998</v>
      </c>
      <c r="D36" s="36"/>
      <c r="E36" s="27"/>
      <c r="F36" s="27"/>
      <c r="G36" s="27"/>
      <c r="H36" s="29"/>
    </row>
    <row r="37" spans="1:8" ht="12.75" customHeight="1">
      <c r="A37" s="42"/>
      <c r="B37" s="27" t="s">
        <v>49</v>
      </c>
      <c r="C37" s="28">
        <v>647.08000000000004</v>
      </c>
      <c r="D37" s="27"/>
      <c r="E37" s="43">
        <v>181.26</v>
      </c>
      <c r="F37" s="27">
        <v>181.26</v>
      </c>
      <c r="G37" s="27"/>
      <c r="H37" s="29"/>
    </row>
    <row r="38" spans="1:8" ht="12.75" customHeight="1">
      <c r="A38" s="30"/>
      <c r="B38" s="27" t="s">
        <v>50</v>
      </c>
      <c r="C38" s="28">
        <v>2060.38</v>
      </c>
      <c r="D38" s="27"/>
      <c r="E38" s="43">
        <v>1227.44</v>
      </c>
      <c r="F38" s="27">
        <v>1227.44</v>
      </c>
      <c r="G38" s="27"/>
      <c r="H38" s="29"/>
    </row>
    <row r="39" spans="1:8" ht="12.75" customHeight="1">
      <c r="A39" s="30"/>
      <c r="B39" s="27" t="s">
        <v>51</v>
      </c>
      <c r="C39" s="28">
        <f>391.35+4.25</f>
        <v>395.6</v>
      </c>
      <c r="D39" s="36"/>
      <c r="E39" s="27">
        <v>4.95</v>
      </c>
      <c r="F39" s="27">
        <v>4.95</v>
      </c>
      <c r="G39" s="27"/>
      <c r="H39" s="29"/>
    </row>
    <row r="40" spans="1:8" ht="12.75" customHeight="1">
      <c r="A40" s="30"/>
      <c r="B40" s="27" t="s">
        <v>52</v>
      </c>
      <c r="C40" s="28">
        <v>635.37</v>
      </c>
      <c r="D40" s="36"/>
      <c r="E40" s="27">
        <v>635.37</v>
      </c>
      <c r="F40" s="27">
        <v>635.37</v>
      </c>
      <c r="G40" s="27"/>
      <c r="H40" s="29"/>
    </row>
    <row r="41" spans="1:8" ht="13.5" customHeight="1">
      <c r="A41" s="32"/>
      <c r="B41" s="27" t="s">
        <v>53</v>
      </c>
      <c r="C41" s="28">
        <v>426.21</v>
      </c>
      <c r="D41" s="27"/>
      <c r="E41" s="37">
        <v>426.21</v>
      </c>
      <c r="F41" s="27">
        <v>426.21</v>
      </c>
      <c r="G41" s="27"/>
      <c r="H41" s="29"/>
    </row>
    <row r="42" spans="1:8" ht="12.75" customHeight="1">
      <c r="A42" s="32"/>
      <c r="B42" s="27" t="s">
        <v>54</v>
      </c>
      <c r="C42" s="28"/>
      <c r="D42" s="36"/>
      <c r="E42" s="27"/>
      <c r="F42" s="27"/>
      <c r="G42" s="27"/>
      <c r="H42" s="29"/>
    </row>
    <row r="43" spans="1:8" ht="12.75" customHeight="1">
      <c r="A43" s="30"/>
      <c r="B43" s="27" t="s">
        <v>55</v>
      </c>
      <c r="C43" s="28">
        <f>4311.14+65.9</f>
        <v>4377.04</v>
      </c>
      <c r="D43" s="27"/>
      <c r="E43" s="37">
        <v>930.46</v>
      </c>
      <c r="F43" s="27">
        <v>930.46</v>
      </c>
      <c r="G43" s="27"/>
      <c r="H43" s="29"/>
    </row>
    <row r="44" spans="1:8" ht="12.75" customHeight="1">
      <c r="A44" s="30" t="s">
        <v>56</v>
      </c>
      <c r="B44" s="31" t="s">
        <v>57</v>
      </c>
      <c r="C44" s="27"/>
      <c r="D44" s="34"/>
      <c r="E44" s="27"/>
      <c r="F44" s="27"/>
      <c r="G44" s="27"/>
      <c r="H44" s="29"/>
    </row>
    <row r="45" spans="1:8" ht="25.5" customHeight="1">
      <c r="A45" s="44"/>
      <c r="B45" s="40" t="s">
        <v>58</v>
      </c>
      <c r="C45" s="27">
        <f>59496.56+7454.05+600-6705.38</f>
        <v>60845.23</v>
      </c>
      <c r="D45" s="34"/>
      <c r="E45" s="27">
        <f>17703.05+600+5408.05+6705.38</f>
        <v>30416.48</v>
      </c>
      <c r="F45" s="27">
        <f>E45</f>
        <v>30416.48</v>
      </c>
      <c r="G45" s="27"/>
      <c r="H45" s="29"/>
    </row>
    <row r="46" spans="1:8" ht="12.75" customHeight="1">
      <c r="A46" s="44"/>
      <c r="B46" s="27" t="s">
        <v>59</v>
      </c>
      <c r="C46" s="27"/>
      <c r="D46" s="36"/>
      <c r="E46" s="27"/>
      <c r="F46" s="27"/>
      <c r="G46" s="27"/>
      <c r="H46" s="29"/>
    </row>
    <row r="47" spans="1:8" ht="38.25" customHeight="1">
      <c r="A47" s="30" t="s">
        <v>60</v>
      </c>
      <c r="B47" s="45" t="s">
        <v>61</v>
      </c>
      <c r="C47" s="46">
        <f>23325.49+356.97-2360.29</f>
        <v>21322.170000000002</v>
      </c>
      <c r="D47" s="36"/>
      <c r="E47" s="46">
        <f>8342.79+106.21+2360.29</f>
        <v>10809.29</v>
      </c>
      <c r="F47" s="46">
        <f>E47</f>
        <v>10809.29</v>
      </c>
      <c r="G47" s="27"/>
      <c r="H47" s="29"/>
    </row>
    <row r="48" spans="1:8" ht="12.75" customHeight="1">
      <c r="A48" s="30" t="s">
        <v>62</v>
      </c>
      <c r="B48" s="31" t="s">
        <v>63</v>
      </c>
      <c r="C48" s="46">
        <v>159.30000000000001</v>
      </c>
      <c r="D48" s="36"/>
      <c r="E48" s="46">
        <v>159.30000000000001</v>
      </c>
      <c r="F48" s="46">
        <v>195.3</v>
      </c>
      <c r="G48" s="27"/>
      <c r="H48" s="29"/>
    </row>
    <row r="49" spans="1:19" ht="12.75" customHeight="1">
      <c r="A49" s="47" t="s">
        <v>64</v>
      </c>
      <c r="B49" s="48" t="s">
        <v>65</v>
      </c>
      <c r="C49" s="49"/>
      <c r="D49" s="50"/>
      <c r="E49" s="49"/>
      <c r="F49" s="27"/>
      <c r="G49" s="49"/>
      <c r="H49" s="51"/>
    </row>
    <row r="50" spans="1:19" ht="37.5" customHeight="1">
      <c r="A50" s="132" t="s">
        <v>66</v>
      </c>
      <c r="B50" s="107"/>
      <c r="C50" s="52">
        <f>SUM(C9:C49)</f>
        <v>115620.611</v>
      </c>
      <c r="D50" s="52"/>
      <c r="E50" s="52">
        <f>SUM(E9:E49)</f>
        <v>58247.210000000006</v>
      </c>
      <c r="F50" s="53">
        <f>E50</f>
        <v>58247.210000000006</v>
      </c>
      <c r="G50" s="54"/>
      <c r="H50" s="55"/>
      <c r="J50" s="56">
        <v>55259.27</v>
      </c>
    </row>
    <row r="51" spans="1:19" ht="36" customHeight="1">
      <c r="A51" s="57"/>
      <c r="B51" s="57"/>
      <c r="C51" s="58"/>
      <c r="D51" s="59"/>
      <c r="E51" s="60"/>
      <c r="F51" s="60"/>
      <c r="G51" s="60"/>
      <c r="H51" s="61" t="s">
        <v>67</v>
      </c>
    </row>
    <row r="52" spans="1:19" ht="36" customHeight="1">
      <c r="A52" s="62"/>
      <c r="B52" s="63"/>
      <c r="C52" s="64"/>
      <c r="D52" s="65"/>
      <c r="E52" s="113" t="s">
        <v>9</v>
      </c>
      <c r="F52" s="114"/>
      <c r="G52" s="114"/>
      <c r="H52" s="115"/>
    </row>
    <row r="53" spans="1:19" ht="39.75" customHeight="1">
      <c r="A53" s="66"/>
      <c r="B53" s="67"/>
      <c r="C53" s="68"/>
      <c r="D53" s="69"/>
      <c r="E53" s="70" t="s">
        <v>13</v>
      </c>
      <c r="F53" s="116" t="s">
        <v>14</v>
      </c>
      <c r="G53" s="117"/>
      <c r="H53" s="118"/>
    </row>
    <row r="54" spans="1:19" ht="30" customHeight="1">
      <c r="A54" s="119"/>
      <c r="B54" s="120"/>
      <c r="C54" s="120"/>
      <c r="D54" s="121"/>
      <c r="E54" s="71"/>
      <c r="F54" s="72"/>
      <c r="G54" s="72"/>
      <c r="H54" s="73"/>
    </row>
    <row r="55" spans="1:19" ht="30" customHeight="1">
      <c r="A55" s="122" t="s">
        <v>68</v>
      </c>
      <c r="B55" s="123"/>
      <c r="C55" s="74" t="s">
        <v>69</v>
      </c>
      <c r="D55" s="75" t="s">
        <v>69</v>
      </c>
      <c r="E55" s="76">
        <f>43717.46+192.41</f>
        <v>43909.87</v>
      </c>
      <c r="F55" s="23">
        <f>E55</f>
        <v>43909.87</v>
      </c>
      <c r="G55" s="23"/>
      <c r="H55" s="24"/>
    </row>
    <row r="56" spans="1:19" ht="42" customHeight="1">
      <c r="A56" s="108" t="s">
        <v>70</v>
      </c>
      <c r="B56" s="107"/>
      <c r="C56" s="77" t="s">
        <v>69</v>
      </c>
      <c r="D56" s="78" t="s">
        <v>69</v>
      </c>
      <c r="E56" s="79">
        <v>0</v>
      </c>
      <c r="F56" s="80">
        <v>0</v>
      </c>
      <c r="G56" s="81"/>
      <c r="H56" s="82"/>
    </row>
    <row r="57" spans="1:19" ht="24" customHeight="1">
      <c r="A57" s="109" t="s">
        <v>71</v>
      </c>
      <c r="B57" s="110"/>
      <c r="C57" s="83">
        <v>-1</v>
      </c>
      <c r="D57" s="84"/>
      <c r="E57" s="85"/>
      <c r="F57" s="85"/>
      <c r="G57" s="85"/>
      <c r="H57" s="85"/>
      <c r="I57" s="3"/>
    </row>
    <row r="58" spans="1:19" ht="19.5" customHeight="1">
      <c r="A58" s="111" t="s">
        <v>72</v>
      </c>
      <c r="B58" s="105"/>
      <c r="C58" s="86"/>
      <c r="D58" s="84"/>
      <c r="E58" s="85"/>
      <c r="F58" s="85"/>
      <c r="G58" s="85"/>
      <c r="H58" s="85"/>
      <c r="I58" s="3"/>
    </row>
    <row r="59" spans="1:19" ht="19.5" customHeight="1">
      <c r="A59" s="111" t="s">
        <v>73</v>
      </c>
      <c r="B59" s="105"/>
      <c r="C59" s="86">
        <v>0</v>
      </c>
      <c r="D59" s="84"/>
      <c r="E59" s="85"/>
      <c r="F59" s="85"/>
      <c r="G59" s="85"/>
      <c r="H59" s="85"/>
      <c r="I59" s="3"/>
    </row>
    <row r="60" spans="1:19" ht="19.5" customHeight="1">
      <c r="A60" s="111" t="s">
        <v>74</v>
      </c>
      <c r="B60" s="105"/>
      <c r="C60" s="86">
        <v>0</v>
      </c>
      <c r="D60" s="84"/>
      <c r="E60" s="85"/>
      <c r="F60" s="85"/>
      <c r="G60" s="85"/>
      <c r="H60" s="85"/>
      <c r="I60" s="3"/>
    </row>
    <row r="61" spans="1:19" ht="19.5" customHeight="1">
      <c r="A61" s="111" t="s">
        <v>75</v>
      </c>
      <c r="B61" s="105"/>
      <c r="C61" s="87">
        <v>-1</v>
      </c>
      <c r="D61" s="84"/>
      <c r="E61" s="85"/>
      <c r="F61" s="85"/>
      <c r="G61" s="85"/>
      <c r="H61" s="85"/>
      <c r="I61" s="3"/>
    </row>
    <row r="62" spans="1:19" ht="19.5" customHeight="1">
      <c r="A62" s="112" t="s">
        <v>76</v>
      </c>
      <c r="B62" s="107"/>
      <c r="C62" s="88">
        <v>0</v>
      </c>
      <c r="D62" s="84"/>
      <c r="E62" s="85"/>
      <c r="F62" s="85"/>
      <c r="G62" s="85"/>
      <c r="H62" s="85"/>
      <c r="I62" s="3"/>
    </row>
    <row r="63" spans="1:19" ht="19.5" customHeight="1">
      <c r="A63" s="122" t="s">
        <v>77</v>
      </c>
      <c r="B63" s="123"/>
      <c r="C63" s="89"/>
      <c r="D63" s="90"/>
      <c r="E63" s="90"/>
      <c r="F63" s="91"/>
      <c r="G63" s="85"/>
      <c r="H63" s="85"/>
      <c r="I63" s="3"/>
      <c r="N63" s="92"/>
      <c r="O63" s="92"/>
      <c r="P63" s="3"/>
      <c r="Q63" s="3"/>
      <c r="R63" s="3"/>
      <c r="S63" s="3"/>
    </row>
    <row r="64" spans="1:19" ht="30" customHeight="1">
      <c r="A64" s="104" t="s">
        <v>78</v>
      </c>
      <c r="B64" s="105"/>
      <c r="C64" s="86"/>
      <c r="D64" s="93"/>
      <c r="E64" s="85"/>
      <c r="F64" s="91"/>
      <c r="G64" s="85"/>
      <c r="H64" s="85"/>
      <c r="I64" s="3"/>
      <c r="N64" s="94"/>
      <c r="O64" s="3"/>
      <c r="P64" s="3"/>
      <c r="Q64" s="3"/>
      <c r="R64" s="3"/>
      <c r="S64" s="3"/>
    </row>
    <row r="65" spans="1:19" ht="22.5" customHeight="1">
      <c r="A65" s="106" t="s">
        <v>79</v>
      </c>
      <c r="B65" s="107"/>
      <c r="C65" s="95">
        <v>-1</v>
      </c>
      <c r="D65" s="84"/>
      <c r="E65" s="85"/>
      <c r="F65" s="91"/>
      <c r="G65" s="85"/>
      <c r="H65" s="85"/>
      <c r="I65" s="3"/>
      <c r="N65" s="92"/>
      <c r="O65" s="92"/>
      <c r="P65" s="91"/>
      <c r="Q65" s="3"/>
      <c r="R65" s="3"/>
      <c r="S65" s="3"/>
    </row>
    <row r="66" spans="1:19" ht="14.25" customHeight="1">
      <c r="A66" s="96"/>
      <c r="B66" s="96"/>
      <c r="C66" s="96"/>
      <c r="D66" s="91"/>
      <c r="E66" s="91"/>
      <c r="F66" s="91"/>
      <c r="G66" s="85"/>
      <c r="H66" s="85"/>
      <c r="I66" s="3"/>
      <c r="N66" s="97"/>
      <c r="O66" s="3"/>
      <c r="P66" s="91"/>
      <c r="Q66" s="3"/>
      <c r="R66" s="3"/>
      <c r="S66" s="3"/>
    </row>
    <row r="67" spans="1:19" ht="12.75" customHeight="1">
      <c r="A67" s="98" t="s">
        <v>80</v>
      </c>
      <c r="B67" s="98"/>
      <c r="C67" s="85"/>
      <c r="D67" s="84"/>
      <c r="E67" s="85"/>
      <c r="F67" s="91"/>
      <c r="G67" s="85"/>
      <c r="H67" s="85"/>
      <c r="I67" s="3"/>
    </row>
    <row r="68" spans="1:19" ht="12.75" customHeight="1">
      <c r="A68" s="85"/>
      <c r="B68" s="85"/>
      <c r="C68" s="85"/>
      <c r="D68" s="85"/>
      <c r="E68" s="85"/>
      <c r="F68" s="85"/>
      <c r="G68" s="85"/>
      <c r="H68" s="85"/>
    </row>
    <row r="69" spans="1:19" ht="12.75" customHeight="1">
      <c r="A69" s="99" t="s">
        <v>81</v>
      </c>
      <c r="B69" s="99"/>
      <c r="C69" s="3"/>
      <c r="D69" s="85"/>
      <c r="E69" s="85"/>
      <c r="F69" s="3"/>
      <c r="G69" s="3"/>
      <c r="H69" s="3"/>
    </row>
    <row r="70" spans="1:19" ht="12.75" customHeight="1">
      <c r="A70" s="99"/>
      <c r="B70" s="99" t="s">
        <v>82</v>
      </c>
      <c r="C70" s="3"/>
      <c r="D70" s="85"/>
      <c r="E70" s="85"/>
      <c r="F70" s="3"/>
      <c r="G70" s="3"/>
      <c r="H70" s="3"/>
    </row>
    <row r="71" spans="1:19" ht="12.75" customHeight="1">
      <c r="A71" s="99"/>
      <c r="B71" s="99"/>
      <c r="C71" s="3"/>
      <c r="D71" s="85"/>
      <c r="E71" s="85"/>
      <c r="F71" s="3"/>
      <c r="G71" s="3"/>
      <c r="H71" s="3"/>
    </row>
    <row r="72" spans="1:19" ht="12.75" customHeight="1">
      <c r="A72" s="99"/>
      <c r="B72" s="99"/>
      <c r="C72" s="3"/>
      <c r="D72" s="85"/>
      <c r="E72" s="85"/>
      <c r="F72" s="3"/>
      <c r="G72" s="3"/>
      <c r="H72" s="3"/>
    </row>
    <row r="73" spans="1:19" ht="12.75" customHeight="1">
      <c r="A73" s="85" t="s">
        <v>83</v>
      </c>
    </row>
    <row r="74" spans="1:19" ht="12.75" customHeight="1">
      <c r="B74" s="85" t="s">
        <v>84</v>
      </c>
    </row>
    <row r="75" spans="1:19" ht="12.75" customHeight="1"/>
    <row r="76" spans="1:19" ht="12.75" customHeight="1"/>
    <row r="77" spans="1:19" ht="12.75" customHeight="1"/>
    <row r="78" spans="1:19" ht="12.75" customHeight="1"/>
    <row r="79" spans="1:19" ht="12.75" customHeight="1"/>
    <row r="80" spans="1:1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mergeCells count="24">
    <mergeCell ref="A1:G1"/>
    <mergeCell ref="A2:G2"/>
    <mergeCell ref="C3:H3"/>
    <mergeCell ref="C4:H4"/>
    <mergeCell ref="K4:Q4"/>
    <mergeCell ref="E5:H5"/>
    <mergeCell ref="K5:Q5"/>
    <mergeCell ref="F6:H6"/>
    <mergeCell ref="A7:D7"/>
    <mergeCell ref="A50:B50"/>
    <mergeCell ref="E52:H52"/>
    <mergeCell ref="F53:H53"/>
    <mergeCell ref="A54:D54"/>
    <mergeCell ref="A55:B55"/>
    <mergeCell ref="A63:B63"/>
    <mergeCell ref="A64:B64"/>
    <mergeCell ref="A65:B65"/>
    <mergeCell ref="A56:B56"/>
    <mergeCell ref="A57:B57"/>
    <mergeCell ref="A58:B58"/>
    <mergeCell ref="A59:B59"/>
    <mergeCell ref="A60:B60"/>
    <mergeCell ref="A61:B61"/>
    <mergeCell ref="A62:B6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82"/>
  <sheetViews>
    <sheetView tabSelected="1" workbookViewId="0">
      <selection sqref="A1:G1"/>
    </sheetView>
  </sheetViews>
  <sheetFormatPr defaultColWidth="14.44140625" defaultRowHeight="15" customHeight="1"/>
  <cols>
    <col min="1" max="1" width="2.33203125" customWidth="1"/>
    <col min="2" max="2" width="34.6640625" customWidth="1"/>
    <col min="3" max="3" width="9.6640625" customWidth="1"/>
    <col min="4" max="4" width="11.6640625" customWidth="1"/>
    <col min="5" max="5" width="8.5546875" customWidth="1"/>
    <col min="6" max="6" width="9.6640625" customWidth="1"/>
    <col min="7" max="7" width="7.5546875" customWidth="1"/>
    <col min="8" max="8" width="11" customWidth="1"/>
    <col min="9" max="26" width="8" customWidth="1"/>
  </cols>
  <sheetData>
    <row r="1" spans="1:17" ht="12.75" customHeight="1">
      <c r="A1" s="133"/>
      <c r="B1" s="128"/>
      <c r="C1" s="128"/>
      <c r="D1" s="128"/>
      <c r="E1" s="128"/>
      <c r="F1" s="128"/>
      <c r="G1" s="128"/>
      <c r="H1" s="1" t="s">
        <v>0</v>
      </c>
    </row>
    <row r="2" spans="1:17" ht="27" customHeight="1">
      <c r="A2" s="134" t="s">
        <v>1</v>
      </c>
      <c r="B2" s="128"/>
      <c r="C2" s="128"/>
      <c r="D2" s="128"/>
      <c r="E2" s="128"/>
      <c r="F2" s="128"/>
      <c r="G2" s="130"/>
      <c r="H2" s="2" t="s">
        <v>2</v>
      </c>
      <c r="J2" s="3"/>
      <c r="K2" s="3"/>
      <c r="L2" s="3"/>
      <c r="M2" s="3"/>
      <c r="N2" s="3"/>
      <c r="O2" s="3"/>
      <c r="P2" s="3"/>
      <c r="Q2" s="3"/>
    </row>
    <row r="3" spans="1:17" ht="15" customHeight="1">
      <c r="A3" s="4" t="s">
        <v>3</v>
      </c>
      <c r="B3" s="5"/>
      <c r="C3" s="135" t="s">
        <v>85</v>
      </c>
      <c r="D3" s="114"/>
      <c r="E3" s="114"/>
      <c r="F3" s="114"/>
      <c r="G3" s="114"/>
      <c r="H3" s="115"/>
      <c r="J3" s="3"/>
      <c r="K3" s="3"/>
      <c r="L3" s="3"/>
      <c r="M3" s="3"/>
      <c r="N3" s="3"/>
      <c r="O3" s="3"/>
      <c r="P3" s="3"/>
      <c r="Q3" s="3"/>
    </row>
    <row r="4" spans="1:17" ht="13.5" customHeight="1">
      <c r="A4" s="6"/>
      <c r="B4" s="7"/>
      <c r="C4" s="136" t="s">
        <v>5</v>
      </c>
      <c r="D4" s="125"/>
      <c r="E4" s="125"/>
      <c r="F4" s="125"/>
      <c r="G4" s="125"/>
      <c r="H4" s="126"/>
      <c r="J4" s="3"/>
      <c r="K4" s="127"/>
      <c r="L4" s="128"/>
      <c r="M4" s="128"/>
      <c r="N4" s="128"/>
      <c r="O4" s="128"/>
      <c r="P4" s="128"/>
      <c r="Q4" s="128"/>
    </row>
    <row r="5" spans="1:17" ht="30" customHeight="1">
      <c r="A5" s="6"/>
      <c r="B5" s="9" t="s">
        <v>6</v>
      </c>
      <c r="C5" s="10" t="s">
        <v>7</v>
      </c>
      <c r="D5" s="11" t="s">
        <v>8</v>
      </c>
      <c r="E5" s="124" t="s">
        <v>9</v>
      </c>
      <c r="F5" s="125"/>
      <c r="G5" s="125"/>
      <c r="H5" s="126"/>
      <c r="I5" s="12"/>
      <c r="J5" s="12"/>
      <c r="K5" s="127"/>
      <c r="L5" s="128"/>
      <c r="M5" s="128"/>
      <c r="N5" s="128"/>
      <c r="O5" s="128"/>
      <c r="P5" s="128"/>
      <c r="Q5" s="128"/>
    </row>
    <row r="6" spans="1:17" ht="36.75" customHeight="1">
      <c r="A6" s="6"/>
      <c r="B6" s="13" t="s">
        <v>86</v>
      </c>
      <c r="C6" s="10" t="s">
        <v>11</v>
      </c>
      <c r="D6" s="11" t="s">
        <v>12</v>
      </c>
      <c r="E6" s="14" t="s">
        <v>13</v>
      </c>
      <c r="F6" s="129" t="s">
        <v>14</v>
      </c>
      <c r="G6" s="128"/>
      <c r="H6" s="130"/>
      <c r="I6" s="15"/>
      <c r="J6" s="15"/>
      <c r="K6" s="3"/>
      <c r="L6" s="15"/>
      <c r="M6" s="15"/>
      <c r="N6" s="15"/>
      <c r="O6" s="15"/>
      <c r="P6" s="15"/>
      <c r="Q6" s="3"/>
    </row>
    <row r="7" spans="1:17" ht="15" customHeight="1">
      <c r="A7" s="131"/>
      <c r="B7" s="125"/>
      <c r="C7" s="125"/>
      <c r="D7" s="105"/>
      <c r="E7" s="16"/>
      <c r="F7" s="8"/>
      <c r="G7" s="17"/>
      <c r="H7" s="18"/>
      <c r="I7" s="15"/>
      <c r="J7" s="15"/>
      <c r="K7" s="3"/>
      <c r="L7" s="15"/>
      <c r="M7" s="15"/>
      <c r="N7" s="15"/>
      <c r="O7" s="15"/>
      <c r="P7" s="15"/>
      <c r="Q7" s="3"/>
    </row>
    <row r="8" spans="1:17" ht="12.75" customHeight="1">
      <c r="A8" s="19" t="s">
        <v>15</v>
      </c>
      <c r="B8" s="20" t="s">
        <v>16</v>
      </c>
      <c r="C8" s="21"/>
      <c r="D8" s="22"/>
      <c r="E8" s="23"/>
      <c r="F8" s="23"/>
      <c r="G8" s="23"/>
      <c r="H8" s="24"/>
      <c r="J8" s="3"/>
      <c r="K8" s="3"/>
      <c r="L8" s="25"/>
      <c r="M8" s="15"/>
      <c r="N8" s="15"/>
      <c r="O8" s="15"/>
      <c r="P8" s="15"/>
      <c r="Q8" s="3"/>
    </row>
    <row r="9" spans="1:17" ht="12.75" customHeight="1">
      <c r="A9" s="26"/>
      <c r="B9" s="27" t="s">
        <v>17</v>
      </c>
      <c r="C9" s="28">
        <f>615.36+52</f>
        <v>667.36</v>
      </c>
      <c r="D9" s="27"/>
      <c r="E9" s="27">
        <f t="shared" ref="E9:E49" si="0">F9</f>
        <v>615.36</v>
      </c>
      <c r="F9" s="46">
        <f>615.36</f>
        <v>615.36</v>
      </c>
      <c r="G9" s="46"/>
      <c r="H9" s="29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0"/>
      <c r="B10" s="27" t="s">
        <v>18</v>
      </c>
      <c r="C10" s="28">
        <f>130+6.2</f>
        <v>136.19999999999999</v>
      </c>
      <c r="D10" s="31"/>
      <c r="E10" s="27">
        <f t="shared" si="0"/>
        <v>130</v>
      </c>
      <c r="F10" s="27">
        <f>130</f>
        <v>130</v>
      </c>
      <c r="G10" s="46"/>
      <c r="H10" s="29"/>
    </row>
    <row r="11" spans="1:17" ht="12.75" customHeight="1">
      <c r="A11" s="32"/>
      <c r="B11" s="27" t="s">
        <v>19</v>
      </c>
      <c r="C11" s="28">
        <f>38.75</f>
        <v>38.75</v>
      </c>
      <c r="D11" s="27"/>
      <c r="E11" s="27">
        <f t="shared" si="0"/>
        <v>0</v>
      </c>
      <c r="F11" s="27"/>
      <c r="G11" s="27"/>
      <c r="H11" s="29"/>
    </row>
    <row r="12" spans="1:17" ht="12.75" customHeight="1">
      <c r="A12" s="32"/>
      <c r="B12" s="27" t="s">
        <v>20</v>
      </c>
      <c r="C12" s="33"/>
      <c r="D12" s="27"/>
      <c r="E12" s="27">
        <f t="shared" si="0"/>
        <v>0</v>
      </c>
      <c r="F12" s="27"/>
      <c r="G12" s="27"/>
      <c r="H12" s="29"/>
    </row>
    <row r="13" spans="1:17" ht="12.75" customHeight="1">
      <c r="A13" s="32"/>
      <c r="B13" s="27" t="s">
        <v>21</v>
      </c>
      <c r="C13" s="28"/>
      <c r="D13" s="31"/>
      <c r="E13" s="27">
        <f t="shared" si="0"/>
        <v>0</v>
      </c>
      <c r="F13" s="27"/>
      <c r="G13" s="27"/>
      <c r="H13" s="29"/>
    </row>
    <row r="14" spans="1:17" ht="12.75" customHeight="1">
      <c r="A14" s="32"/>
      <c r="B14" s="27" t="s">
        <v>22</v>
      </c>
      <c r="C14" s="3"/>
      <c r="D14" s="34"/>
      <c r="E14" s="27">
        <f t="shared" si="0"/>
        <v>0</v>
      </c>
      <c r="F14" s="27"/>
      <c r="G14" s="27"/>
      <c r="H14" s="29"/>
    </row>
    <row r="15" spans="1:17" ht="12.75" customHeight="1">
      <c r="A15" s="32"/>
      <c r="B15" s="27" t="s">
        <v>23</v>
      </c>
      <c r="C15" s="28">
        <f>38.75</f>
        <v>38.75</v>
      </c>
      <c r="D15" s="31"/>
      <c r="E15" s="27">
        <f t="shared" si="0"/>
        <v>0</v>
      </c>
      <c r="F15" s="27"/>
      <c r="G15" s="27"/>
      <c r="H15" s="29"/>
    </row>
    <row r="16" spans="1:17" ht="12.75" customHeight="1">
      <c r="A16" s="30"/>
      <c r="B16" s="27" t="s">
        <v>24</v>
      </c>
      <c r="C16" s="33"/>
      <c r="D16" s="34"/>
      <c r="E16" s="27">
        <f t="shared" si="0"/>
        <v>0</v>
      </c>
      <c r="F16" s="27"/>
      <c r="G16" s="27"/>
      <c r="H16" s="29"/>
    </row>
    <row r="17" spans="1:8" ht="12.75" customHeight="1">
      <c r="A17" s="32"/>
      <c r="B17" s="27" t="s">
        <v>25</v>
      </c>
      <c r="C17" s="28">
        <f>71.76+412.41</f>
        <v>484.17</v>
      </c>
      <c r="D17" s="28"/>
      <c r="E17" s="27">
        <f t="shared" si="0"/>
        <v>71.760000000000005</v>
      </c>
      <c r="F17" s="27">
        <f>71.76</f>
        <v>71.760000000000005</v>
      </c>
      <c r="G17" s="46"/>
      <c r="H17" s="29"/>
    </row>
    <row r="18" spans="1:8" ht="12.75" customHeight="1">
      <c r="A18" s="32"/>
      <c r="B18" s="27" t="s">
        <v>26</v>
      </c>
      <c r="C18" s="35"/>
      <c r="D18" s="34"/>
      <c r="E18" s="27">
        <f t="shared" si="0"/>
        <v>0</v>
      </c>
      <c r="F18" s="27"/>
      <c r="G18" s="27"/>
      <c r="H18" s="29"/>
    </row>
    <row r="19" spans="1:8" ht="12.75" customHeight="1">
      <c r="A19" s="32"/>
      <c r="B19" s="27" t="s">
        <v>27</v>
      </c>
      <c r="C19" s="28">
        <f>20+331.12+20+117.57+1307.53</f>
        <v>1796.22</v>
      </c>
      <c r="D19" s="36"/>
      <c r="E19" s="27">
        <f t="shared" si="0"/>
        <v>0</v>
      </c>
      <c r="F19" s="27"/>
      <c r="G19" s="27"/>
      <c r="H19" s="29"/>
    </row>
    <row r="20" spans="1:8" ht="12.75" customHeight="1">
      <c r="A20" s="32"/>
      <c r="B20" s="27" t="s">
        <v>28</v>
      </c>
      <c r="C20" s="28">
        <f>514.21+87.84+87.27+102.17</f>
        <v>791.49</v>
      </c>
      <c r="D20" s="27"/>
      <c r="E20" s="27">
        <f t="shared" si="0"/>
        <v>514.21</v>
      </c>
      <c r="F20" s="46">
        <f>514.21</f>
        <v>514.21</v>
      </c>
      <c r="G20" s="46"/>
      <c r="H20" s="29"/>
    </row>
    <row r="21" spans="1:8" ht="12.75" customHeight="1">
      <c r="A21" s="30"/>
      <c r="B21" s="27" t="s">
        <v>29</v>
      </c>
      <c r="C21" s="28">
        <f>20+5.38+280.49</f>
        <v>305.87</v>
      </c>
      <c r="D21" s="36"/>
      <c r="E21" s="27">
        <f t="shared" si="0"/>
        <v>0</v>
      </c>
      <c r="F21" s="27"/>
      <c r="G21" s="27"/>
      <c r="H21" s="29"/>
    </row>
    <row r="22" spans="1:8" ht="12.75" customHeight="1">
      <c r="A22" s="30"/>
      <c r="B22" s="27" t="s">
        <v>30</v>
      </c>
      <c r="C22" s="28">
        <f>639.12+20.67+30.77+72.42</f>
        <v>762.9799999999999</v>
      </c>
      <c r="D22" s="36"/>
      <c r="E22" s="27">
        <f t="shared" si="0"/>
        <v>639.12</v>
      </c>
      <c r="F22" s="46">
        <f>639.12</f>
        <v>639.12</v>
      </c>
      <c r="G22" s="46"/>
      <c r="H22" s="29"/>
    </row>
    <row r="23" spans="1:8" ht="12.75" customHeight="1">
      <c r="A23" s="30"/>
      <c r="B23" s="27" t="s">
        <v>31</v>
      </c>
      <c r="C23" s="28">
        <f>1440.21+325.88+23.4+486.9+660.19</f>
        <v>2936.5800000000004</v>
      </c>
      <c r="D23" s="27"/>
      <c r="E23" s="27">
        <f t="shared" si="0"/>
        <v>1009.59</v>
      </c>
      <c r="F23" s="46">
        <f>1009.59</f>
        <v>1009.59</v>
      </c>
      <c r="G23" s="46"/>
      <c r="H23" s="29"/>
    </row>
    <row r="24" spans="1:8" ht="12.75" customHeight="1">
      <c r="A24" s="30" t="s">
        <v>32</v>
      </c>
      <c r="B24" s="31" t="s">
        <v>33</v>
      </c>
      <c r="C24" s="28">
        <f>E24</f>
        <v>0</v>
      </c>
      <c r="D24" s="3"/>
      <c r="E24" s="27">
        <f t="shared" si="0"/>
        <v>0</v>
      </c>
      <c r="F24" s="27"/>
      <c r="G24" s="27"/>
      <c r="H24" s="29"/>
    </row>
    <row r="25" spans="1:8" ht="12.75" customHeight="1">
      <c r="A25" s="30"/>
      <c r="B25" s="27" t="s">
        <v>34</v>
      </c>
      <c r="C25" s="28">
        <f>1128.98+1215</f>
        <v>2343.98</v>
      </c>
      <c r="D25" s="36"/>
      <c r="E25" s="27">
        <f t="shared" si="0"/>
        <v>1128.98</v>
      </c>
      <c r="F25" s="46">
        <v>1128.98</v>
      </c>
      <c r="G25" s="27"/>
      <c r="H25" s="29"/>
    </row>
    <row r="26" spans="1:8" ht="12.75" customHeight="1">
      <c r="A26" s="30"/>
      <c r="B26" s="27" t="s">
        <v>35</v>
      </c>
      <c r="C26" s="28">
        <f>E26</f>
        <v>0</v>
      </c>
      <c r="D26" s="36"/>
      <c r="E26" s="27">
        <f t="shared" si="0"/>
        <v>0</v>
      </c>
      <c r="F26" s="27"/>
      <c r="G26" s="27"/>
      <c r="H26" s="29"/>
    </row>
    <row r="27" spans="1:8" ht="12.75" customHeight="1">
      <c r="A27" s="30"/>
      <c r="B27" s="27" t="s">
        <v>36</v>
      </c>
      <c r="C27" s="28">
        <f>1739.4+4059.77</f>
        <v>5799.17</v>
      </c>
      <c r="D27" s="36"/>
      <c r="E27" s="27">
        <f t="shared" si="0"/>
        <v>1739.4</v>
      </c>
      <c r="F27" s="46">
        <v>1739.4</v>
      </c>
      <c r="G27" s="27"/>
      <c r="H27" s="29"/>
    </row>
    <row r="28" spans="1:8" ht="12.75" customHeight="1">
      <c r="A28" s="30"/>
      <c r="B28" s="27" t="s">
        <v>37</v>
      </c>
      <c r="C28" s="28">
        <f>664.15+3.81+723.32</f>
        <v>1391.28</v>
      </c>
      <c r="D28" s="36"/>
      <c r="E28" s="27">
        <f t="shared" si="0"/>
        <v>1387.47</v>
      </c>
      <c r="F28" s="46">
        <f>664.15+723.32</f>
        <v>1387.47</v>
      </c>
      <c r="G28" s="27"/>
      <c r="H28" s="29"/>
    </row>
    <row r="29" spans="1:8" ht="12.75" customHeight="1">
      <c r="A29" s="30" t="s">
        <v>38</v>
      </c>
      <c r="B29" s="31" t="s">
        <v>39</v>
      </c>
      <c r="C29" s="28">
        <f t="shared" ref="C29:C30" si="1">E29</f>
        <v>0</v>
      </c>
      <c r="D29" s="36"/>
      <c r="E29" s="27">
        <f t="shared" si="0"/>
        <v>0</v>
      </c>
      <c r="F29" s="27"/>
      <c r="G29" s="27"/>
      <c r="H29" s="29"/>
    </row>
    <row r="30" spans="1:8" ht="12.75" customHeight="1">
      <c r="A30" s="32"/>
      <c r="B30" s="27" t="s">
        <v>40</v>
      </c>
      <c r="C30" s="28">
        <f t="shared" si="1"/>
        <v>0</v>
      </c>
      <c r="D30" s="27"/>
      <c r="E30" s="27">
        <f t="shared" si="0"/>
        <v>0</v>
      </c>
      <c r="F30" s="27"/>
      <c r="G30" s="27"/>
      <c r="H30" s="29"/>
    </row>
    <row r="31" spans="1:8" ht="12.75" customHeight="1">
      <c r="A31" s="32"/>
      <c r="B31" s="27" t="s">
        <v>41</v>
      </c>
      <c r="C31" s="100">
        <v>171.6</v>
      </c>
      <c r="D31" s="34"/>
      <c r="E31" s="27">
        <f t="shared" si="0"/>
        <v>0</v>
      </c>
      <c r="F31" s="27"/>
      <c r="G31" s="27"/>
      <c r="H31" s="29"/>
    </row>
    <row r="32" spans="1:8" ht="12.75" customHeight="1">
      <c r="A32" s="38" t="s">
        <v>42</v>
      </c>
      <c r="B32" s="31" t="s">
        <v>43</v>
      </c>
      <c r="C32" s="28">
        <f>E32</f>
        <v>0</v>
      </c>
      <c r="D32" s="36"/>
      <c r="E32" s="27">
        <f t="shared" si="0"/>
        <v>0</v>
      </c>
      <c r="F32" s="27"/>
      <c r="G32" s="27"/>
      <c r="H32" s="29"/>
    </row>
    <row r="33" spans="1:8" ht="12.75" customHeight="1">
      <c r="A33" s="38"/>
      <c r="B33" s="27" t="s">
        <v>44</v>
      </c>
      <c r="C33" s="28">
        <f>183.13+285.82+3.52+7.8</f>
        <v>480.27</v>
      </c>
      <c r="D33" s="34"/>
      <c r="E33" s="27">
        <f t="shared" si="0"/>
        <v>0</v>
      </c>
      <c r="F33" s="27"/>
      <c r="G33" s="27"/>
      <c r="H33" s="29"/>
    </row>
    <row r="34" spans="1:8" ht="12.75" customHeight="1">
      <c r="A34" s="30" t="s">
        <v>45</v>
      </c>
      <c r="B34" s="31" t="s">
        <v>46</v>
      </c>
      <c r="C34" s="28">
        <f t="shared" ref="C34:C35" si="2">E34</f>
        <v>0</v>
      </c>
      <c r="D34" s="34"/>
      <c r="E34" s="27">
        <f t="shared" si="0"/>
        <v>0</v>
      </c>
      <c r="F34" s="27"/>
      <c r="G34" s="27"/>
      <c r="H34" s="29"/>
    </row>
    <row r="35" spans="1:8" ht="25.5" customHeight="1">
      <c r="A35" s="39"/>
      <c r="B35" s="40" t="s">
        <v>47</v>
      </c>
      <c r="C35" s="28">
        <f t="shared" si="2"/>
        <v>0</v>
      </c>
      <c r="D35" s="34"/>
      <c r="E35" s="27">
        <f t="shared" si="0"/>
        <v>0</v>
      </c>
      <c r="F35" s="27"/>
      <c r="G35" s="27"/>
      <c r="H35" s="29"/>
    </row>
    <row r="36" spans="1:8" ht="12.75" customHeight="1">
      <c r="A36" s="41"/>
      <c r="B36" s="27" t="s">
        <v>48</v>
      </c>
      <c r="C36" s="28">
        <f>2258.27</f>
        <v>2258.27</v>
      </c>
      <c r="D36" s="36"/>
      <c r="E36" s="27">
        <f t="shared" si="0"/>
        <v>0</v>
      </c>
      <c r="F36" s="27"/>
      <c r="G36" s="27"/>
      <c r="H36" s="29"/>
    </row>
    <row r="37" spans="1:8" ht="12.75" customHeight="1">
      <c r="A37" s="42"/>
      <c r="B37" s="27" t="s">
        <v>49</v>
      </c>
      <c r="C37" s="28">
        <f>123+1204+380</f>
        <v>1707</v>
      </c>
      <c r="D37" s="27"/>
      <c r="E37" s="27">
        <f t="shared" si="0"/>
        <v>123</v>
      </c>
      <c r="F37" s="27">
        <f>123</f>
        <v>123</v>
      </c>
      <c r="G37" s="46"/>
      <c r="H37" s="29"/>
    </row>
    <row r="38" spans="1:8" ht="12.75" customHeight="1">
      <c r="A38" s="30"/>
      <c r="B38" s="27" t="s">
        <v>50</v>
      </c>
      <c r="C38" s="28">
        <f>124.5+618.99</f>
        <v>743.49</v>
      </c>
      <c r="D38" s="27"/>
      <c r="E38" s="27">
        <f t="shared" si="0"/>
        <v>367.82</v>
      </c>
      <c r="F38" s="46">
        <v>367.82</v>
      </c>
      <c r="G38" s="27"/>
      <c r="H38" s="29"/>
    </row>
    <row r="39" spans="1:8" ht="12.75" customHeight="1">
      <c r="A39" s="30"/>
      <c r="B39" s="27" t="s">
        <v>51</v>
      </c>
      <c r="C39" s="28">
        <f>5.3+542.18+276.6+14.8</f>
        <v>838.87999999999988</v>
      </c>
      <c r="D39" s="36"/>
      <c r="E39" s="27">
        <f t="shared" si="0"/>
        <v>5.3</v>
      </c>
      <c r="F39" s="46">
        <f>5.3</f>
        <v>5.3</v>
      </c>
      <c r="G39" s="46"/>
      <c r="H39" s="29"/>
    </row>
    <row r="40" spans="1:8" ht="12.75" customHeight="1">
      <c r="A40" s="30"/>
      <c r="B40" s="27" t="s">
        <v>52</v>
      </c>
      <c r="C40" s="101">
        <f>1300.89+533.32-723.32</f>
        <v>1110.8899999999999</v>
      </c>
      <c r="D40" s="36"/>
      <c r="E40" s="27">
        <f t="shared" si="0"/>
        <v>577.57000000000005</v>
      </c>
      <c r="F40" s="46">
        <f>1300.89-723.32</f>
        <v>577.57000000000005</v>
      </c>
      <c r="G40" s="27"/>
      <c r="H40" s="29"/>
    </row>
    <row r="41" spans="1:8" ht="13.5" customHeight="1">
      <c r="A41" s="32"/>
      <c r="B41" s="27" t="s">
        <v>53</v>
      </c>
      <c r="C41" s="28">
        <f>160+57</f>
        <v>217</v>
      </c>
      <c r="D41" s="27"/>
      <c r="E41" s="27">
        <f t="shared" si="0"/>
        <v>160</v>
      </c>
      <c r="F41" s="46">
        <f>160</f>
        <v>160</v>
      </c>
      <c r="G41" s="46"/>
      <c r="H41" s="29"/>
    </row>
    <row r="42" spans="1:8" ht="12.75" customHeight="1">
      <c r="A42" s="32"/>
      <c r="B42" s="27" t="s">
        <v>54</v>
      </c>
      <c r="C42" s="28">
        <f>E42</f>
        <v>0</v>
      </c>
      <c r="D42" s="36"/>
      <c r="E42" s="27">
        <f t="shared" si="0"/>
        <v>0</v>
      </c>
      <c r="F42" s="27"/>
      <c r="G42" s="27"/>
      <c r="H42" s="29"/>
    </row>
    <row r="43" spans="1:8" ht="12.75" customHeight="1">
      <c r="A43" s="30"/>
      <c r="B43" s="27" t="s">
        <v>55</v>
      </c>
      <c r="C43" s="28">
        <f>773.27+194.8+16.4+3.52-3.52+3.9+25+9468.85+3588.59+180</f>
        <v>14250.810000000001</v>
      </c>
      <c r="D43" s="27"/>
      <c r="E43" s="27">
        <f t="shared" si="0"/>
        <v>2502.27</v>
      </c>
      <c r="F43" s="46">
        <f>1729+773.27</f>
        <v>2502.27</v>
      </c>
      <c r="G43" s="46"/>
      <c r="H43" s="29"/>
    </row>
    <row r="44" spans="1:8" ht="12.75" customHeight="1">
      <c r="A44" s="30" t="s">
        <v>56</v>
      </c>
      <c r="B44" s="31" t="s">
        <v>57</v>
      </c>
      <c r="C44" s="28">
        <f>E44</f>
        <v>0</v>
      </c>
      <c r="D44" s="34"/>
      <c r="E44" s="27">
        <f t="shared" si="0"/>
        <v>0</v>
      </c>
      <c r="F44" s="27"/>
      <c r="G44" s="27"/>
      <c r="H44" s="29"/>
    </row>
    <row r="45" spans="1:8" ht="25.5" customHeight="1">
      <c r="A45" s="44"/>
      <c r="B45" s="40" t="s">
        <v>58</v>
      </c>
      <c r="C45" s="28">
        <f>54971.71</f>
        <v>54971.71</v>
      </c>
      <c r="D45" s="34"/>
      <c r="E45" s="27">
        <f t="shared" si="0"/>
        <v>28865.93</v>
      </c>
      <c r="F45" s="46">
        <v>28865.93</v>
      </c>
      <c r="G45" s="27"/>
      <c r="H45" s="29"/>
    </row>
    <row r="46" spans="1:8" ht="12.75" customHeight="1">
      <c r="A46" s="44"/>
      <c r="B46" s="27" t="s">
        <v>59</v>
      </c>
      <c r="C46" s="28">
        <f>3828.8</f>
        <v>3828.8</v>
      </c>
      <c r="D46" s="36"/>
      <c r="E46" s="27">
        <f t="shared" si="0"/>
        <v>0</v>
      </c>
      <c r="F46" s="27"/>
      <c r="G46" s="27"/>
      <c r="H46" s="29"/>
    </row>
    <row r="47" spans="1:8" ht="38.25" customHeight="1">
      <c r="A47" s="30" t="s">
        <v>60</v>
      </c>
      <c r="B47" s="45" t="s">
        <v>61</v>
      </c>
      <c r="C47" s="100">
        <v>24576.9</v>
      </c>
      <c r="D47" s="102"/>
      <c r="E47" s="27">
        <f t="shared" si="0"/>
        <v>10160.81</v>
      </c>
      <c r="F47" s="46">
        <v>10160.81</v>
      </c>
      <c r="G47" s="46"/>
      <c r="H47" s="29"/>
    </row>
    <row r="48" spans="1:8" ht="12.75" customHeight="1">
      <c r="A48" s="30" t="s">
        <v>62</v>
      </c>
      <c r="B48" s="31" t="s">
        <v>63</v>
      </c>
      <c r="C48" s="28">
        <f>3899.92+3275.96+1646.39</f>
        <v>8822.27</v>
      </c>
      <c r="D48" s="36"/>
      <c r="E48" s="27">
        <f t="shared" si="0"/>
        <v>3899.92</v>
      </c>
      <c r="F48" s="46">
        <v>3899.92</v>
      </c>
      <c r="G48" s="27"/>
      <c r="H48" s="29"/>
    </row>
    <row r="49" spans="1:19" ht="12.75" customHeight="1">
      <c r="A49" s="47" t="s">
        <v>64</v>
      </c>
      <c r="B49" s="48" t="s">
        <v>65</v>
      </c>
      <c r="C49" s="28">
        <f>E49</f>
        <v>0</v>
      </c>
      <c r="D49" s="50"/>
      <c r="E49" s="27">
        <f t="shared" si="0"/>
        <v>0</v>
      </c>
      <c r="F49" s="27"/>
      <c r="G49" s="49"/>
      <c r="H49" s="51"/>
    </row>
    <row r="50" spans="1:19" ht="37.5" customHeight="1">
      <c r="A50" s="132" t="s">
        <v>66</v>
      </c>
      <c r="B50" s="107"/>
      <c r="C50" s="52">
        <f>SUM(C9:C49)</f>
        <v>131470.69</v>
      </c>
      <c r="D50" s="52"/>
      <c r="E50" s="52">
        <f t="shared" ref="E50:F50" si="3">SUM(E9:E49)</f>
        <v>53898.509999999995</v>
      </c>
      <c r="F50" s="27">
        <f t="shared" si="3"/>
        <v>53898.509999999995</v>
      </c>
      <c r="G50" s="27"/>
      <c r="H50" s="27">
        <f>SUM(H9:H49)</f>
        <v>0</v>
      </c>
    </row>
    <row r="51" spans="1:19" ht="36" customHeight="1">
      <c r="A51" s="57"/>
      <c r="B51" s="57"/>
      <c r="C51" s="58"/>
      <c r="D51" s="59"/>
      <c r="E51" s="60"/>
      <c r="F51" s="60"/>
      <c r="G51" s="60"/>
      <c r="H51" s="61" t="s">
        <v>67</v>
      </c>
    </row>
    <row r="52" spans="1:19" ht="36" customHeight="1">
      <c r="A52" s="62"/>
      <c r="B52" s="63"/>
      <c r="C52" s="64"/>
      <c r="D52" s="65"/>
      <c r="E52" s="113" t="s">
        <v>9</v>
      </c>
      <c r="F52" s="114"/>
      <c r="G52" s="114"/>
      <c r="H52" s="115"/>
    </row>
    <row r="53" spans="1:19" ht="39.75" customHeight="1">
      <c r="A53" s="66"/>
      <c r="B53" s="67"/>
      <c r="C53" s="68"/>
      <c r="D53" s="69"/>
      <c r="E53" s="70" t="s">
        <v>13</v>
      </c>
      <c r="F53" s="116" t="s">
        <v>14</v>
      </c>
      <c r="G53" s="117"/>
      <c r="H53" s="118"/>
    </row>
    <row r="54" spans="1:19" ht="30" customHeight="1">
      <c r="A54" s="119"/>
      <c r="B54" s="120"/>
      <c r="C54" s="120"/>
      <c r="D54" s="121"/>
      <c r="E54" s="71"/>
      <c r="F54" s="72"/>
      <c r="G54" s="72"/>
      <c r="H54" s="73"/>
    </row>
    <row r="55" spans="1:19" ht="30" customHeight="1">
      <c r="A55" s="122" t="s">
        <v>87</v>
      </c>
      <c r="B55" s="123"/>
      <c r="C55" s="74" t="s">
        <v>69</v>
      </c>
      <c r="D55" s="75" t="s">
        <v>69</v>
      </c>
      <c r="E55" s="103">
        <v>53898.51</v>
      </c>
      <c r="F55" s="23">
        <f>E55</f>
        <v>53898.51</v>
      </c>
      <c r="G55" s="23"/>
      <c r="H55" s="24"/>
    </row>
    <row r="56" spans="1:19" ht="42" customHeight="1">
      <c r="A56" s="108" t="s">
        <v>70</v>
      </c>
      <c r="B56" s="107"/>
      <c r="C56" s="77" t="s">
        <v>69</v>
      </c>
      <c r="D56" s="78" t="s">
        <v>69</v>
      </c>
      <c r="E56" s="79">
        <v>0</v>
      </c>
      <c r="F56" s="80">
        <v>0</v>
      </c>
      <c r="G56" s="81"/>
      <c r="H56" s="82"/>
    </row>
    <row r="57" spans="1:19" ht="24" customHeight="1">
      <c r="A57" s="109" t="s">
        <v>88</v>
      </c>
      <c r="B57" s="110"/>
      <c r="C57" s="83">
        <v>29.42</v>
      </c>
      <c r="D57" s="84"/>
      <c r="E57" s="85"/>
      <c r="F57" s="85"/>
      <c r="G57" s="85"/>
      <c r="H57" s="85"/>
      <c r="I57" s="3"/>
    </row>
    <row r="58" spans="1:19" ht="19.5" customHeight="1">
      <c r="A58" s="111" t="s">
        <v>72</v>
      </c>
      <c r="B58" s="105"/>
      <c r="C58" s="86"/>
      <c r="D58" s="84"/>
      <c r="E58" s="85"/>
      <c r="F58" s="85"/>
      <c r="G58" s="85"/>
      <c r="H58" s="85"/>
      <c r="I58" s="3"/>
    </row>
    <row r="59" spans="1:19" ht="19.5" customHeight="1">
      <c r="A59" s="111" t="s">
        <v>73</v>
      </c>
      <c r="B59" s="105"/>
      <c r="C59" s="86">
        <v>0</v>
      </c>
      <c r="D59" s="84"/>
      <c r="E59" s="85"/>
      <c r="F59" s="85"/>
      <c r="G59" s="85"/>
      <c r="H59" s="85"/>
      <c r="I59" s="3"/>
    </row>
    <row r="60" spans="1:19" ht="19.5" customHeight="1">
      <c r="A60" s="111" t="s">
        <v>74</v>
      </c>
      <c r="B60" s="105"/>
      <c r="C60" s="86">
        <v>0</v>
      </c>
      <c r="D60" s="84"/>
      <c r="E60" s="85"/>
      <c r="F60" s="85"/>
      <c r="G60" s="85"/>
      <c r="H60" s="85"/>
      <c r="I60" s="3"/>
    </row>
    <row r="61" spans="1:19" ht="19.5" customHeight="1">
      <c r="A61" s="111" t="s">
        <v>75</v>
      </c>
      <c r="B61" s="105"/>
      <c r="C61" s="87">
        <v>29.42</v>
      </c>
      <c r="D61" s="84"/>
      <c r="E61" s="85"/>
      <c r="F61" s="85"/>
      <c r="G61" s="85"/>
      <c r="H61" s="85"/>
      <c r="I61" s="3"/>
    </row>
    <row r="62" spans="1:19" ht="19.5" customHeight="1">
      <c r="A62" s="112" t="s">
        <v>76</v>
      </c>
      <c r="B62" s="107"/>
      <c r="C62" s="88">
        <v>0</v>
      </c>
      <c r="D62" s="84"/>
      <c r="E62" s="85"/>
      <c r="F62" s="85"/>
      <c r="G62" s="85"/>
      <c r="H62" s="85"/>
      <c r="I62" s="3"/>
    </row>
    <row r="63" spans="1:19" ht="19.5" customHeight="1">
      <c r="A63" s="122" t="s">
        <v>77</v>
      </c>
      <c r="B63" s="123"/>
      <c r="C63" s="89"/>
      <c r="D63" s="90"/>
      <c r="E63" s="90"/>
      <c r="F63" s="91"/>
      <c r="G63" s="85"/>
      <c r="H63" s="85"/>
      <c r="I63" s="3"/>
      <c r="N63" s="92"/>
      <c r="O63" s="92"/>
      <c r="P63" s="3"/>
      <c r="Q63" s="3"/>
      <c r="R63" s="3"/>
      <c r="S63" s="3"/>
    </row>
    <row r="64" spans="1:19" ht="30" customHeight="1">
      <c r="A64" s="104" t="s">
        <v>78</v>
      </c>
      <c r="B64" s="105"/>
      <c r="C64" s="86"/>
      <c r="D64" s="93"/>
      <c r="E64" s="85"/>
      <c r="F64" s="91"/>
      <c r="G64" s="85"/>
      <c r="H64" s="85"/>
      <c r="I64" s="3"/>
      <c r="N64" s="94"/>
      <c r="O64" s="3"/>
      <c r="P64" s="3"/>
      <c r="Q64" s="3"/>
      <c r="R64" s="3"/>
      <c r="S64" s="3"/>
    </row>
    <row r="65" spans="1:19" ht="22.5" customHeight="1">
      <c r="A65" s="106" t="s">
        <v>89</v>
      </c>
      <c r="B65" s="107"/>
      <c r="C65" s="95">
        <v>29.42</v>
      </c>
      <c r="D65" s="84"/>
      <c r="E65" s="85"/>
      <c r="F65" s="91"/>
      <c r="G65" s="85"/>
      <c r="H65" s="85"/>
      <c r="I65" s="3"/>
      <c r="N65" s="92"/>
      <c r="O65" s="92"/>
      <c r="P65" s="91"/>
      <c r="Q65" s="3"/>
      <c r="R65" s="3"/>
      <c r="S65" s="3"/>
    </row>
    <row r="66" spans="1:19" ht="14.25" customHeight="1">
      <c r="A66" s="96"/>
      <c r="B66" s="96"/>
      <c r="C66" s="96"/>
      <c r="D66" s="91"/>
      <c r="E66" s="91"/>
      <c r="F66" s="91"/>
      <c r="G66" s="85"/>
      <c r="H66" s="85"/>
      <c r="I66" s="3"/>
      <c r="N66" s="97"/>
      <c r="O66" s="3"/>
      <c r="P66" s="91"/>
      <c r="Q66" s="3"/>
      <c r="R66" s="3"/>
      <c r="S66" s="3"/>
    </row>
    <row r="67" spans="1:19" ht="12.75" customHeight="1">
      <c r="A67" s="98" t="s">
        <v>80</v>
      </c>
      <c r="B67" s="98"/>
      <c r="C67" s="85"/>
      <c r="D67" s="84"/>
      <c r="E67" s="85"/>
      <c r="F67" s="91"/>
      <c r="G67" s="85"/>
      <c r="H67" s="85"/>
      <c r="I67" s="3"/>
    </row>
    <row r="68" spans="1:19" ht="12.75" customHeight="1">
      <c r="A68" s="85"/>
      <c r="B68" s="85"/>
      <c r="C68" s="85"/>
      <c r="D68" s="85"/>
      <c r="E68" s="85"/>
      <c r="F68" s="85"/>
      <c r="G68" s="85"/>
      <c r="H68" s="85"/>
    </row>
    <row r="69" spans="1:19" ht="12.75" customHeight="1">
      <c r="A69" s="99" t="s">
        <v>81</v>
      </c>
      <c r="B69" s="99"/>
      <c r="C69" s="3"/>
      <c r="D69" s="85"/>
      <c r="E69" s="85"/>
      <c r="F69" s="3"/>
      <c r="G69" s="3"/>
      <c r="H69" s="3"/>
    </row>
    <row r="70" spans="1:19" ht="12.75" customHeight="1">
      <c r="A70" s="99"/>
      <c r="B70" s="99" t="s">
        <v>82</v>
      </c>
      <c r="C70" s="3"/>
      <c r="D70" s="85"/>
      <c r="E70" s="85"/>
      <c r="F70" s="3"/>
      <c r="G70" s="3"/>
      <c r="H70" s="3"/>
    </row>
    <row r="71" spans="1:19" ht="12.75" customHeight="1">
      <c r="A71" s="99"/>
      <c r="B71" s="99"/>
      <c r="C71" s="3"/>
      <c r="D71" s="85"/>
      <c r="E71" s="85"/>
      <c r="F71" s="3"/>
      <c r="G71" s="3"/>
      <c r="H71" s="3"/>
    </row>
    <row r="72" spans="1:19" ht="12.75" customHeight="1">
      <c r="A72" s="99"/>
      <c r="B72" s="99"/>
      <c r="C72" s="3"/>
      <c r="D72" s="85"/>
      <c r="E72" s="85"/>
      <c r="F72" s="3"/>
      <c r="G72" s="3"/>
      <c r="H72" s="3"/>
    </row>
    <row r="73" spans="1:19" ht="12.75" customHeight="1">
      <c r="A73" s="85" t="s">
        <v>83</v>
      </c>
    </row>
    <row r="74" spans="1:19" ht="12.75" customHeight="1">
      <c r="B74" s="85" t="s">
        <v>84</v>
      </c>
    </row>
    <row r="75" spans="1:19" ht="12.75" customHeight="1"/>
    <row r="76" spans="1:19" ht="12.75" customHeight="1"/>
    <row r="77" spans="1:19" ht="12.75" customHeight="1"/>
    <row r="78" spans="1:19" ht="12.75" customHeight="1"/>
    <row r="79" spans="1:19" ht="12.75" customHeight="1"/>
    <row r="80" spans="1:1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mergeCells count="24">
    <mergeCell ref="A1:G1"/>
    <mergeCell ref="A2:G2"/>
    <mergeCell ref="C3:H3"/>
    <mergeCell ref="C4:H4"/>
    <mergeCell ref="K4:Q4"/>
    <mergeCell ref="E5:H5"/>
    <mergeCell ref="K5:Q5"/>
    <mergeCell ref="F6:H6"/>
    <mergeCell ref="A7:D7"/>
    <mergeCell ref="A50:B50"/>
    <mergeCell ref="E52:H52"/>
    <mergeCell ref="F53:H53"/>
    <mergeCell ref="A54:D54"/>
    <mergeCell ref="A55:B55"/>
    <mergeCell ref="A63:B63"/>
    <mergeCell ref="A64:B64"/>
    <mergeCell ref="A65:B65"/>
    <mergeCell ref="A56:B56"/>
    <mergeCell ref="A57:B57"/>
    <mergeCell ref="A58:B58"/>
    <mergeCell ref="A59:B59"/>
    <mergeCell ref="A60:B60"/>
    <mergeCell ref="A61:B61"/>
    <mergeCell ref="A62:B6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2020-06-17T18:50:42Z</dcterms:created>
  <dcterms:modified xsi:type="dcterms:W3CDTF">2020-06-17T18:51:47Z</dcterms:modified>
</cp:coreProperties>
</file>